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firstSheet="1" activeTab="3"/>
  </bookViews>
  <sheets>
    <sheet name="Bilan" sheetId="1" state="hidden" r:id="rId1"/>
    <sheet name="Récap" sheetId="15" r:id="rId2"/>
    <sheet name="Calcul répartition" sheetId="2" state="hidden" r:id="rId3"/>
    <sheet name="03" sheetId="3" r:id="rId4"/>
    <sheet name="04" sheetId="10" r:id="rId5"/>
    <sheet name="05" sheetId="9" r:id="rId6"/>
    <sheet name="06" sheetId="8" r:id="rId7"/>
    <sheet name="07" sheetId="12" r:id="rId8"/>
    <sheet name="08" sheetId="5" r:id="rId9"/>
    <sheet name="09" sheetId="7" r:id="rId10"/>
    <sheet name="10" sheetId="4" r:id="rId11"/>
    <sheet name="12" sheetId="13" r:id="rId12"/>
    <sheet name="13" sheetId="16" r:id="rId13"/>
    <sheet name="15" sheetId="11" r:id="rId14"/>
    <sheet name="16" sheetId="6" r:id="rId15"/>
    <sheet name="17" sheetId="17" r:id="rId16"/>
    <sheet name="Répartition" sheetId="14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4" l="1"/>
  <c r="C16" i="17" l="1"/>
  <c r="C2" i="17"/>
  <c r="C15" i="17" s="1"/>
  <c r="C16" i="16"/>
  <c r="C2" i="16"/>
  <c r="C14" i="16" s="1"/>
  <c r="C19" i="14"/>
  <c r="C12" i="16" l="1"/>
  <c r="C3" i="16"/>
  <c r="C13" i="16"/>
  <c r="B14" i="15"/>
  <c r="C7" i="16"/>
  <c r="B11" i="15"/>
  <c r="C8" i="16"/>
  <c r="C4" i="16"/>
  <c r="C9" i="16"/>
  <c r="C15" i="16"/>
  <c r="C5" i="16"/>
  <c r="C11" i="16"/>
  <c r="C4" i="17"/>
  <c r="C5" i="17"/>
  <c r="C9" i="17"/>
  <c r="C13" i="17"/>
  <c r="C8" i="17"/>
  <c r="C12" i="17"/>
  <c r="C6" i="17"/>
  <c r="C14" i="17"/>
  <c r="C10" i="17"/>
  <c r="C3" i="17"/>
  <c r="C7" i="17"/>
  <c r="C11" i="17"/>
  <c r="C6" i="16"/>
  <c r="C10" i="16"/>
  <c r="C18" i="16" l="1"/>
  <c r="C11" i="15" s="1"/>
  <c r="C18" i="17"/>
  <c r="C14" i="15" s="1"/>
  <c r="D15" i="17"/>
  <c r="A12" i="15"/>
  <c r="A13" i="15"/>
  <c r="A10" i="15"/>
  <c r="A9" i="15"/>
  <c r="A8" i="15"/>
  <c r="A7" i="15"/>
  <c r="A6" i="15"/>
  <c r="A5" i="15"/>
  <c r="A4" i="15"/>
  <c r="A3" i="15"/>
  <c r="A2" i="15"/>
  <c r="A1" i="15"/>
  <c r="C16" i="3"/>
  <c r="C16" i="10"/>
  <c r="C2" i="7"/>
  <c r="B8" i="15" s="1"/>
  <c r="C16" i="7"/>
  <c r="C16" i="13"/>
  <c r="C2" i="13"/>
  <c r="B10" i="15" s="1"/>
  <c r="C16" i="12"/>
  <c r="C2" i="12"/>
  <c r="B6" i="15" s="1"/>
  <c r="C16" i="11"/>
  <c r="C2" i="11"/>
  <c r="B12" i="15" s="1"/>
  <c r="C2" i="10"/>
  <c r="B3" i="15" s="1"/>
  <c r="C16" i="9"/>
  <c r="C2" i="9"/>
  <c r="B4" i="15" s="1"/>
  <c r="C16" i="8"/>
  <c r="C2" i="8"/>
  <c r="B5" i="15" s="1"/>
  <c r="C16" i="6"/>
  <c r="C2" i="6"/>
  <c r="B13" i="15" s="1"/>
  <c r="C2" i="4"/>
  <c r="B9" i="15" s="1"/>
  <c r="C16" i="5"/>
  <c r="C2" i="5"/>
  <c r="B7" i="15" s="1"/>
  <c r="C16" i="4"/>
  <c r="C17" i="3"/>
  <c r="D18" i="1" s="1"/>
  <c r="E18" i="1" s="1"/>
  <c r="C2" i="3"/>
  <c r="C3" i="3" s="1"/>
  <c r="C20" i="1"/>
  <c r="C21" i="1" s="1"/>
  <c r="C24" i="1" l="1"/>
  <c r="D4" i="14" s="1"/>
  <c r="B2" i="15"/>
  <c r="B15" i="15" s="1"/>
  <c r="D16" i="1"/>
  <c r="E16" i="1" s="1"/>
  <c r="D5" i="14" l="1"/>
  <c r="E15" i="3" s="1"/>
  <c r="D17" i="14"/>
  <c r="D16" i="14"/>
  <c r="D8" i="14"/>
  <c r="E15" i="7" s="1"/>
  <c r="M16" i="14"/>
  <c r="I16" i="14"/>
  <c r="D13" i="14" l="1"/>
  <c r="D15" i="14"/>
  <c r="E15" i="13" s="1"/>
  <c r="D11" i="14"/>
  <c r="E15" i="9" s="1"/>
  <c r="D7" i="14"/>
  <c r="E15" i="5" s="1"/>
  <c r="D14" i="14"/>
  <c r="E15" i="12" s="1"/>
  <c r="D10" i="14"/>
  <c r="E15" i="8" s="1"/>
  <c r="D6" i="14"/>
  <c r="D9" i="14"/>
  <c r="E15" i="6" s="1"/>
  <c r="D12" i="14"/>
  <c r="E15" i="10" s="1"/>
  <c r="E15" i="4" l="1"/>
  <c r="D19" i="14"/>
  <c r="E15" i="11"/>
  <c r="E15" i="17"/>
  <c r="C11" i="7"/>
  <c r="C14" i="13"/>
  <c r="C14" i="12"/>
  <c r="C15" i="11"/>
  <c r="C12" i="11"/>
  <c r="C11" i="11"/>
  <c r="C8" i="11"/>
  <c r="C7" i="11"/>
  <c r="C4" i="11"/>
  <c r="C3" i="11"/>
  <c r="C14" i="11"/>
  <c r="C14" i="10"/>
  <c r="C14" i="9"/>
  <c r="C14" i="8"/>
  <c r="C15" i="6"/>
  <c r="C8" i="5"/>
  <c r="C12" i="5"/>
  <c r="C9" i="5"/>
  <c r="C4" i="5"/>
  <c r="C15" i="5"/>
  <c r="C7" i="3"/>
  <c r="C6" i="4"/>
  <c r="G92" i="2"/>
  <c r="G94" i="2" s="1"/>
  <c r="C92" i="2"/>
  <c r="C95" i="2" s="1"/>
  <c r="F104" i="2"/>
  <c r="B104" i="2"/>
  <c r="G77" i="2"/>
  <c r="G79" i="2" s="1"/>
  <c r="C77" i="2"/>
  <c r="C81" i="2" s="1"/>
  <c r="F89" i="2"/>
  <c r="B89" i="2"/>
  <c r="G62" i="2"/>
  <c r="G66" i="2" s="1"/>
  <c r="C62" i="2"/>
  <c r="C64" i="2" s="1"/>
  <c r="F74" i="2"/>
  <c r="B74" i="2"/>
  <c r="G47" i="2"/>
  <c r="G49" i="2" s="1"/>
  <c r="C47" i="2"/>
  <c r="C51" i="2" s="1"/>
  <c r="F59" i="2"/>
  <c r="B59" i="2"/>
  <c r="G32" i="2"/>
  <c r="F44" i="2"/>
  <c r="C32" i="2"/>
  <c r="C37" i="2" s="1"/>
  <c r="B44" i="2"/>
  <c r="G17" i="2"/>
  <c r="G21" i="2" s="1"/>
  <c r="F29" i="2"/>
  <c r="C17" i="2"/>
  <c r="C22" i="2" s="1"/>
  <c r="B29" i="2"/>
  <c r="G2" i="2"/>
  <c r="G6" i="2" s="1"/>
  <c r="F14" i="2"/>
  <c r="A14" i="2"/>
  <c r="B13" i="2"/>
  <c r="B12" i="2"/>
  <c r="B11" i="2"/>
  <c r="B10" i="2"/>
  <c r="B9" i="2"/>
  <c r="B8" i="2"/>
  <c r="B7" i="2"/>
  <c r="B6" i="2"/>
  <c r="B5" i="2"/>
  <c r="B4" i="2"/>
  <c r="B3" i="2"/>
  <c r="A2" i="2"/>
  <c r="G71" i="2" l="1"/>
  <c r="C33" i="2"/>
  <c r="G82" i="2"/>
  <c r="C39" i="2"/>
  <c r="C54" i="2"/>
  <c r="C34" i="2"/>
  <c r="C63" i="2"/>
  <c r="C36" i="2"/>
  <c r="C58" i="2"/>
  <c r="C71" i="2"/>
  <c r="G68" i="2"/>
  <c r="G101" i="2"/>
  <c r="C67" i="2"/>
  <c r="G65" i="2"/>
  <c r="G24" i="2"/>
  <c r="C42" i="2"/>
  <c r="C50" i="2"/>
  <c r="G73" i="2"/>
  <c r="G86" i="2"/>
  <c r="C40" i="2"/>
  <c r="C35" i="2"/>
  <c r="C48" i="2"/>
  <c r="G55" i="2"/>
  <c r="G50" i="2"/>
  <c r="C53" i="2"/>
  <c r="G63" i="2"/>
  <c r="C66" i="2"/>
  <c r="G69" i="2"/>
  <c r="G64" i="2"/>
  <c r="G97" i="2"/>
  <c r="G56" i="2"/>
  <c r="G48" i="2"/>
  <c r="G51" i="2"/>
  <c r="G54" i="2"/>
  <c r="G20" i="2"/>
  <c r="C43" i="2"/>
  <c r="C38" i="2"/>
  <c r="G58" i="2"/>
  <c r="G52" i="2"/>
  <c r="C57" i="2"/>
  <c r="C49" i="2"/>
  <c r="C70" i="2"/>
  <c r="G72" i="2"/>
  <c r="G67" i="2"/>
  <c r="C19" i="2"/>
  <c r="C23" i="2"/>
  <c r="C27" i="2"/>
  <c r="C20" i="2"/>
  <c r="C24" i="2"/>
  <c r="C28" i="2"/>
  <c r="C21" i="2"/>
  <c r="C25" i="2"/>
  <c r="C18" i="2"/>
  <c r="G34" i="2"/>
  <c r="G38" i="2"/>
  <c r="G42" i="2"/>
  <c r="G35" i="2"/>
  <c r="G39" i="2"/>
  <c r="G43" i="2"/>
  <c r="G36" i="2"/>
  <c r="G40" i="2"/>
  <c r="G33" i="2"/>
  <c r="G37" i="2"/>
  <c r="C26" i="2"/>
  <c r="G41" i="2"/>
  <c r="C88" i="2"/>
  <c r="C84" i="2"/>
  <c r="C80" i="2"/>
  <c r="C102" i="2"/>
  <c r="C98" i="2"/>
  <c r="C94" i="2"/>
  <c r="C87" i="2"/>
  <c r="C83" i="2"/>
  <c r="C79" i="2"/>
  <c r="G85" i="2"/>
  <c r="G81" i="2"/>
  <c r="C101" i="2"/>
  <c r="C97" i="2"/>
  <c r="G93" i="2"/>
  <c r="G100" i="2"/>
  <c r="G96" i="2"/>
  <c r="G10" i="2"/>
  <c r="C56" i="2"/>
  <c r="C52" i="2"/>
  <c r="C73" i="2"/>
  <c r="C69" i="2"/>
  <c r="C65" i="2"/>
  <c r="C78" i="2"/>
  <c r="C86" i="2"/>
  <c r="C82" i="2"/>
  <c r="G88" i="2"/>
  <c r="G84" i="2"/>
  <c r="G80" i="2"/>
  <c r="C93" i="2"/>
  <c r="C100" i="2"/>
  <c r="C96" i="2"/>
  <c r="G103" i="2"/>
  <c r="G99" i="2"/>
  <c r="G95" i="2"/>
  <c r="G28" i="2"/>
  <c r="C41" i="2"/>
  <c r="G57" i="2"/>
  <c r="G53" i="2"/>
  <c r="C55" i="2"/>
  <c r="C72" i="2"/>
  <c r="C68" i="2"/>
  <c r="G70" i="2"/>
  <c r="G78" i="2"/>
  <c r="C85" i="2"/>
  <c r="G87" i="2"/>
  <c r="G83" i="2"/>
  <c r="C103" i="2"/>
  <c r="C99" i="2"/>
  <c r="G102" i="2"/>
  <c r="G98" i="2"/>
  <c r="C8" i="6"/>
  <c r="C7" i="8"/>
  <c r="C13" i="6"/>
  <c r="C11" i="8"/>
  <c r="C8" i="10"/>
  <c r="C3" i="10"/>
  <c r="C13" i="10"/>
  <c r="C9" i="10"/>
  <c r="C5" i="6"/>
  <c r="C4" i="10"/>
  <c r="C15" i="10"/>
  <c r="C7" i="9"/>
  <c r="C3" i="9"/>
  <c r="C11" i="12"/>
  <c r="C9" i="6"/>
  <c r="C15" i="8"/>
  <c r="C4" i="9"/>
  <c r="C9" i="9"/>
  <c r="C5" i="10"/>
  <c r="C11" i="10"/>
  <c r="C5" i="12"/>
  <c r="C15" i="12"/>
  <c r="C7" i="13"/>
  <c r="C12" i="9"/>
  <c r="C9" i="12"/>
  <c r="C15" i="13"/>
  <c r="C8" i="9"/>
  <c r="C15" i="9"/>
  <c r="C3" i="12"/>
  <c r="C3" i="13"/>
  <c r="C4" i="6"/>
  <c r="C12" i="6"/>
  <c r="C3" i="8"/>
  <c r="C5" i="9"/>
  <c r="C11" i="9"/>
  <c r="C7" i="10"/>
  <c r="C12" i="10"/>
  <c r="C7" i="12"/>
  <c r="C11" i="13"/>
  <c r="C4" i="7"/>
  <c r="C9" i="7"/>
  <c r="C3" i="7"/>
  <c r="C15" i="7"/>
  <c r="C8" i="7"/>
  <c r="C5" i="7"/>
  <c r="C12" i="7"/>
  <c r="C14" i="7"/>
  <c r="C7" i="7"/>
  <c r="C13" i="7"/>
  <c r="C13" i="4"/>
  <c r="C3" i="4"/>
  <c r="C12" i="4"/>
  <c r="C8" i="4"/>
  <c r="C4" i="4"/>
  <c r="C5" i="4"/>
  <c r="C15" i="4"/>
  <c r="C11" i="4"/>
  <c r="C7" i="4"/>
  <c r="C9" i="4"/>
  <c r="C14" i="4"/>
  <c r="C10" i="4"/>
  <c r="C14" i="3"/>
  <c r="C10" i="3"/>
  <c r="C6" i="3"/>
  <c r="C13" i="3"/>
  <c r="C5" i="3"/>
  <c r="C12" i="3"/>
  <c r="C8" i="3"/>
  <c r="C4" i="3"/>
  <c r="C9" i="3"/>
  <c r="C15" i="3"/>
  <c r="C11" i="3"/>
  <c r="G27" i="2"/>
  <c r="G23" i="2"/>
  <c r="G19" i="2"/>
  <c r="G26" i="2"/>
  <c r="G22" i="2"/>
  <c r="G18" i="2"/>
  <c r="G25" i="2"/>
  <c r="C4" i="13"/>
  <c r="C8" i="13"/>
  <c r="C12" i="13"/>
  <c r="C5" i="13"/>
  <c r="C9" i="13"/>
  <c r="C13" i="13"/>
  <c r="C6" i="13"/>
  <c r="C10" i="13"/>
  <c r="C4" i="12"/>
  <c r="C8" i="12"/>
  <c r="C12" i="12"/>
  <c r="C13" i="12"/>
  <c r="C6" i="12"/>
  <c r="C10" i="12"/>
  <c r="C5" i="11"/>
  <c r="C9" i="11"/>
  <c r="C13" i="11"/>
  <c r="C6" i="11"/>
  <c r="C10" i="11"/>
  <c r="C6" i="10"/>
  <c r="C10" i="10"/>
  <c r="C13" i="9"/>
  <c r="C6" i="9"/>
  <c r="C10" i="9"/>
  <c r="C4" i="8"/>
  <c r="C8" i="8"/>
  <c r="C12" i="8"/>
  <c r="C5" i="8"/>
  <c r="C9" i="8"/>
  <c r="C13" i="8"/>
  <c r="C6" i="8"/>
  <c r="C10" i="8"/>
  <c r="C6" i="7"/>
  <c r="C10" i="7"/>
  <c r="C6" i="6"/>
  <c r="C10" i="6"/>
  <c r="C14" i="6"/>
  <c r="C3" i="6"/>
  <c r="C7" i="6"/>
  <c r="C11" i="6"/>
  <c r="C5" i="5"/>
  <c r="C13" i="5"/>
  <c r="C6" i="5"/>
  <c r="C10" i="5"/>
  <c r="C14" i="5"/>
  <c r="C3" i="5"/>
  <c r="C7" i="5"/>
  <c r="C11" i="5"/>
  <c r="G3" i="2"/>
  <c r="G13" i="2"/>
  <c r="G9" i="2"/>
  <c r="G5" i="2"/>
  <c r="G12" i="2"/>
  <c r="G8" i="2"/>
  <c r="G4" i="2"/>
  <c r="G11" i="2"/>
  <c r="G7" i="2"/>
  <c r="B14" i="2"/>
  <c r="D7" i="1" l="1"/>
  <c r="E7" i="1" s="1"/>
  <c r="D15" i="11"/>
  <c r="D10" i="1"/>
  <c r="E10" i="1" s="1"/>
  <c r="D6" i="1"/>
  <c r="E6" i="1" s="1"/>
  <c r="G74" i="2"/>
  <c r="G59" i="2"/>
  <c r="C74" i="2"/>
  <c r="D5" i="1"/>
  <c r="E5" i="1" s="1"/>
  <c r="D14" i="1"/>
  <c r="E14" i="1" s="1"/>
  <c r="D11" i="1"/>
  <c r="E11" i="1" s="1"/>
  <c r="D9" i="1"/>
  <c r="E9" i="1" s="1"/>
  <c r="D15" i="4"/>
  <c r="D8" i="1"/>
  <c r="E8" i="1" s="1"/>
  <c r="D4" i="1"/>
  <c r="E4" i="1" s="1"/>
  <c r="D13" i="1"/>
  <c r="E13" i="1" s="1"/>
  <c r="D15" i="13"/>
  <c r="D15" i="10"/>
  <c r="D2" i="1"/>
  <c r="E2" i="1" s="1"/>
  <c r="C44" i="2"/>
  <c r="C29" i="2"/>
  <c r="D15" i="5"/>
  <c r="D15" i="6"/>
  <c r="D3" i="1"/>
  <c r="E3" i="1" s="1"/>
  <c r="D15" i="3"/>
  <c r="D12" i="1"/>
  <c r="E12" i="1" s="1"/>
  <c r="D15" i="8"/>
  <c r="D15" i="12"/>
  <c r="D15" i="9"/>
  <c r="C59" i="2"/>
  <c r="D15" i="7"/>
  <c r="G104" i="2"/>
  <c r="C104" i="2"/>
  <c r="C18" i="5"/>
  <c r="C7" i="15" s="1"/>
  <c r="C18" i="3"/>
  <c r="C2" i="15" s="1"/>
  <c r="G89" i="2"/>
  <c r="C89" i="2"/>
  <c r="G44" i="2"/>
  <c r="C18" i="10"/>
  <c r="C3" i="15" s="1"/>
  <c r="C18" i="6"/>
  <c r="C13" i="15" s="1"/>
  <c r="C18" i="9"/>
  <c r="C4" i="15" s="1"/>
  <c r="C18" i="8"/>
  <c r="C5" i="15" s="1"/>
  <c r="C18" i="12"/>
  <c r="C6" i="15" s="1"/>
  <c r="C18" i="13"/>
  <c r="C10" i="15" s="1"/>
  <c r="C18" i="7"/>
  <c r="C8" i="15" s="1"/>
  <c r="C18" i="4"/>
  <c r="C9" i="15" s="1"/>
  <c r="C18" i="11"/>
  <c r="C12" i="15" s="1"/>
  <c r="G29" i="2"/>
  <c r="G14" i="2"/>
  <c r="C15" i="15" l="1"/>
  <c r="D26" i="1"/>
  <c r="C27" i="1"/>
  <c r="C2" i="2" s="1"/>
  <c r="C25" i="1"/>
  <c r="C26" i="1" s="1"/>
  <c r="C28" i="1" s="1"/>
  <c r="C10" i="2" l="1"/>
  <c r="C3" i="2"/>
  <c r="C4" i="2"/>
  <c r="C12" i="2"/>
  <c r="C7" i="2"/>
  <c r="C13" i="2"/>
  <c r="C8" i="2"/>
  <c r="C11" i="2"/>
  <c r="C9" i="2"/>
  <c r="C6" i="2"/>
  <c r="C5" i="2"/>
  <c r="E26" i="1"/>
  <c r="C14" i="2" l="1"/>
</calcChain>
</file>

<file path=xl/sharedStrings.xml><?xml version="1.0" encoding="utf-8"?>
<sst xmlns="http://schemas.openxmlformats.org/spreadsheetml/2006/main" count="543" uniqueCount="93">
  <si>
    <t>Fournitures administratives</t>
  </si>
  <si>
    <t>Maintenance</t>
  </si>
  <si>
    <t>Assurance multirisques</t>
  </si>
  <si>
    <t>Honoraires Expert Comptable</t>
  </si>
  <si>
    <t>Honoraires CAC</t>
  </si>
  <si>
    <t>Honoraires Avocat</t>
  </si>
  <si>
    <t>Frais d'actes</t>
  </si>
  <si>
    <t>Prestations de formations</t>
  </si>
  <si>
    <t>Publications</t>
  </si>
  <si>
    <t>Services bancaires</t>
  </si>
  <si>
    <t>Dot. Amort. Immos Corporelles</t>
  </si>
  <si>
    <t>Redevances (licences, brevets)</t>
  </si>
  <si>
    <t>Impôt société</t>
  </si>
  <si>
    <t>Personnel détaché</t>
  </si>
  <si>
    <t>Prestations de services</t>
  </si>
  <si>
    <t>sera refacturé en directe</t>
  </si>
  <si>
    <t>Charges d'exploitation</t>
  </si>
  <si>
    <t>contrôle :</t>
  </si>
  <si>
    <t>au titre de 2018-2019 - Communs</t>
  </si>
  <si>
    <t>au titre de 2018-2019 - En direct</t>
  </si>
  <si>
    <t>Véhicule</t>
  </si>
  <si>
    <t>opérationnel</t>
  </si>
  <si>
    <t>% consommation de bois</t>
  </si>
  <si>
    <t>Ville de Lorient</t>
  </si>
  <si>
    <t>Ploemeur Kerdroual</t>
  </si>
  <si>
    <t>Plouay Manehouarn</t>
  </si>
  <si>
    <t>Plouay Centre Ville</t>
  </si>
  <si>
    <t>LORIENT AGGLO</t>
  </si>
  <si>
    <t>LOCMIQUELIC</t>
  </si>
  <si>
    <t>LANESTER</t>
  </si>
  <si>
    <t>UNIVERSITE</t>
  </si>
  <si>
    <t>Hennebont Piscine</t>
  </si>
  <si>
    <t>Bubry</t>
  </si>
  <si>
    <t>Riec sur Bélon</t>
  </si>
  <si>
    <t xml:space="preserve">total % </t>
  </si>
  <si>
    <t>structure</t>
  </si>
  <si>
    <t>03 - Lorient - Chaufferies vile</t>
  </si>
  <si>
    <t>Au titre de 2018-2019</t>
  </si>
  <si>
    <t>Personnel détaché - administratif</t>
  </si>
  <si>
    <t>à vérifier</t>
  </si>
  <si>
    <t>10 - Ploemeur - Kerdroual (Prison)</t>
  </si>
  <si>
    <t>08 - Plouay - Manehouarn</t>
  </si>
  <si>
    <t>Lorient Agglomération</t>
  </si>
  <si>
    <t>Locmiquelic</t>
  </si>
  <si>
    <t>Lanester</t>
  </si>
  <si>
    <t>Lorient - Université</t>
  </si>
  <si>
    <t>09 - Plouay - Mairie</t>
  </si>
  <si>
    <t>BP = bois (ici0)</t>
  </si>
  <si>
    <t>clé sortie bois</t>
  </si>
  <si>
    <t>clé plateforme et filière bois</t>
  </si>
  <si>
    <t>clé communs prévisionnelle</t>
  </si>
  <si>
    <t>Clé de répartition par consommation de bois</t>
  </si>
  <si>
    <t>Frais de structure</t>
  </si>
  <si>
    <t>Clé de répartition par consommation de bois produit par la SPL BER</t>
  </si>
  <si>
    <t>Frais de gestion plateforme - prévisionnelle</t>
  </si>
  <si>
    <t>Frais de structure - prévisionnel</t>
  </si>
  <si>
    <t>2018/2019</t>
  </si>
  <si>
    <t>2019/2020</t>
  </si>
  <si>
    <t>Lanester piscine</t>
  </si>
  <si>
    <t>Lorient Université</t>
  </si>
  <si>
    <t>Bubry maison santé</t>
  </si>
  <si>
    <t>total heures/</t>
  </si>
  <si>
    <t>taux horaire /</t>
  </si>
  <si>
    <t>total</t>
  </si>
  <si>
    <t>répartition</t>
  </si>
  <si>
    <t>Montant</t>
  </si>
  <si>
    <t>04 - Lorient - Université</t>
  </si>
  <si>
    <t>Frais communs</t>
  </si>
  <si>
    <t>05 - Lanester - Piscine</t>
  </si>
  <si>
    <t>06 - Locmiquelic - Centre</t>
  </si>
  <si>
    <t>07 - Bubry - Maison de santé</t>
  </si>
  <si>
    <t>12 - Riec - Groupe Scolaire</t>
  </si>
  <si>
    <t>15 - Hennebont - Piscine</t>
  </si>
  <si>
    <t>16 - Lorient Agglomération</t>
  </si>
  <si>
    <t>au titre de l'exercice 30/6/19</t>
  </si>
  <si>
    <t>Frais commun</t>
  </si>
  <si>
    <t>06 - Locmiquelic - Centre-ville</t>
  </si>
  <si>
    <t>12 - Riec sur Belon - Groupe scolaire</t>
  </si>
  <si>
    <t>A répartir au titre de 2018-2019</t>
  </si>
  <si>
    <r>
      <t xml:space="preserve">au titre de </t>
    </r>
    <r>
      <rPr>
        <b/>
        <sz val="11"/>
        <color theme="7" tint="-0.499984740745262"/>
        <rFont val="Calibri"/>
        <family val="2"/>
        <scheme val="minor"/>
      </rPr>
      <t>2019-2020</t>
    </r>
    <r>
      <rPr>
        <sz val="11"/>
        <color theme="7" tint="-0.499984740745262"/>
        <rFont val="Calibri"/>
        <family val="2"/>
        <scheme val="minor"/>
      </rPr>
      <t xml:space="preserve"> - Véhicule</t>
    </r>
  </si>
  <si>
    <r>
      <t xml:space="preserve">Frais commun (compte de résultat 2018-2019 </t>
    </r>
    <r>
      <rPr>
        <sz val="11"/>
        <color rgb="FFC00000"/>
        <rFont val="Calibri"/>
        <family val="2"/>
        <scheme val="minor"/>
      </rPr>
      <t>PROVISOIRE</t>
    </r>
    <r>
      <rPr>
        <sz val="11"/>
        <color theme="1"/>
        <rFont val="Calibri"/>
        <family val="2"/>
        <scheme val="minor"/>
      </rPr>
      <t>)</t>
    </r>
  </si>
  <si>
    <t>03 - Lorient - Chaufferies ville</t>
  </si>
  <si>
    <t>voir tableau "répartition des heures de travail 2018 2019"</t>
  </si>
  <si>
    <t>Arzano</t>
  </si>
  <si>
    <t>Bodélio</t>
  </si>
  <si>
    <t>15 - Arzano</t>
  </si>
  <si>
    <t xml:space="preserve">13 - Arzano </t>
  </si>
  <si>
    <t>17 - Lorient Bodélio</t>
  </si>
  <si>
    <t>17 - Lorient - Bodélio</t>
  </si>
  <si>
    <t>13 - Arzano</t>
  </si>
  <si>
    <t>17 - Bodélio</t>
  </si>
  <si>
    <t>ok car 78,75€ en heures bubry aloen en direct pas frais de structure</t>
  </si>
  <si>
    <t>ok vu 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</si>
</sst>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C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7" tint="-0.499984740745262"/>
      <name val="Arial"/>
      <family val="2"/>
    </font>
    <font>
      <sz val="11"/>
      <color theme="7" tint="-0.499984740745262"/>
      <name val="Calibri"/>
      <family val="2"/>
    </font>
    <font>
      <b/>
      <sz val="11"/>
      <color rgb="FF00206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44" fontId="4" fillId="0" borderId="0" xfId="1" applyFont="1"/>
    <xf numFmtId="44" fontId="5" fillId="0" borderId="0" xfId="1" applyFont="1"/>
    <xf numFmtId="0" fontId="9" fillId="2" borderId="1" xfId="3" applyFont="1" applyFill="1" applyBorder="1"/>
    <xf numFmtId="0" fontId="7" fillId="0" borderId="1" xfId="3" applyFont="1" applyBorder="1"/>
    <xf numFmtId="0" fontId="8" fillId="2" borderId="1" xfId="3" applyFont="1" applyFill="1" applyBorder="1"/>
    <xf numFmtId="44" fontId="3" fillId="0" borderId="0" xfId="1" applyFont="1"/>
    <xf numFmtId="44" fontId="8" fillId="2" borderId="1" xfId="1" applyFont="1" applyFill="1" applyBorder="1"/>
    <xf numFmtId="44" fontId="0" fillId="0" borderId="0" xfId="0" applyNumberFormat="1"/>
    <xf numFmtId="0" fontId="7" fillId="2" borderId="1" xfId="3" applyFont="1" applyFill="1" applyBorder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10" fontId="0" fillId="0" borderId="0" xfId="2" applyNumberFormat="1" applyFont="1" applyAlignment="1">
      <alignment horizontal="center"/>
    </xf>
    <xf numFmtId="9" fontId="8" fillId="2" borderId="1" xfId="2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9" fontId="7" fillId="0" borderId="1" xfId="2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/>
    </xf>
    <xf numFmtId="0" fontId="3" fillId="0" borderId="0" xfId="0" applyFont="1"/>
    <xf numFmtId="44" fontId="3" fillId="0" borderId="0" xfId="0" applyNumberFormat="1" applyFont="1"/>
    <xf numFmtId="44" fontId="14" fillId="0" borderId="0" xfId="1" applyFont="1"/>
    <xf numFmtId="0" fontId="15" fillId="0" borderId="0" xfId="0" applyFont="1"/>
    <xf numFmtId="0" fontId="11" fillId="4" borderId="0" xfId="0" applyFont="1" applyFill="1"/>
    <xf numFmtId="0" fontId="8" fillId="0" borderId="1" xfId="3" applyFont="1" applyBorder="1"/>
    <xf numFmtId="0" fontId="16" fillId="0" borderId="0" xfId="3" applyFont="1" applyAlignment="1">
      <alignment horizontal="center"/>
    </xf>
    <xf numFmtId="0" fontId="7" fillId="5" borderId="1" xfId="3" applyFont="1" applyFill="1" applyBorder="1"/>
    <xf numFmtId="10" fontId="0" fillId="0" borderId="0" xfId="2" applyNumberFormat="1" applyFont="1"/>
    <xf numFmtId="0" fontId="7" fillId="6" borderId="1" xfId="3" applyFont="1" applyFill="1" applyBorder="1"/>
    <xf numFmtId="10" fontId="16" fillId="0" borderId="0" xfId="2" applyNumberFormat="1" applyFont="1"/>
    <xf numFmtId="0" fontId="17" fillId="0" borderId="0" xfId="3" applyFont="1" applyAlignment="1">
      <alignment horizontal="center"/>
    </xf>
    <xf numFmtId="164" fontId="11" fillId="7" borderId="0" xfId="5" applyFont="1" applyFill="1" applyAlignment="1">
      <alignment horizontal="center" vertical="center"/>
    </xf>
    <xf numFmtId="44" fontId="11" fillId="7" borderId="0" xfId="1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164" fontId="11" fillId="7" borderId="0" xfId="5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164" fontId="11" fillId="7" borderId="3" xfId="5" applyFont="1" applyFill="1" applyBorder="1" applyAlignment="1">
      <alignment horizontal="center" vertical="center" wrapText="1"/>
    </xf>
    <xf numFmtId="10" fontId="11" fillId="7" borderId="3" xfId="1" applyNumberFormat="1" applyFont="1" applyFill="1" applyBorder="1" applyAlignment="1">
      <alignment horizontal="center" vertical="center" wrapText="1"/>
    </xf>
    <xf numFmtId="44" fontId="11" fillId="7" borderId="4" xfId="1" applyFont="1" applyFill="1" applyBorder="1" applyAlignment="1">
      <alignment horizontal="center" vertical="center" wrapText="1"/>
    </xf>
    <xf numFmtId="164" fontId="11" fillId="3" borderId="0" xfId="5" applyFont="1" applyFill="1" applyAlignment="1">
      <alignment horizontal="center"/>
    </xf>
    <xf numFmtId="44" fontId="11" fillId="3" borderId="0" xfId="1" applyFont="1" applyFill="1" applyAlignment="1">
      <alignment horizontal="center"/>
    </xf>
    <xf numFmtId="0" fontId="11" fillId="0" borderId="5" xfId="0" applyFont="1" applyFill="1" applyBorder="1"/>
    <xf numFmtId="10" fontId="11" fillId="0" borderId="5" xfId="0" applyNumberFormat="1" applyFont="1" applyFill="1" applyBorder="1"/>
    <xf numFmtId="0" fontId="10" fillId="0" borderId="0" xfId="0" applyFont="1"/>
    <xf numFmtId="10" fontId="11" fillId="0" borderId="5" xfId="2" applyNumberFormat="1" applyFont="1" applyFill="1" applyBorder="1"/>
    <xf numFmtId="0" fontId="18" fillId="0" borderId="0" xfId="0" applyFont="1"/>
    <xf numFmtId="44" fontId="18" fillId="0" borderId="0" xfId="1" applyFont="1"/>
    <xf numFmtId="44" fontId="19" fillId="0" borderId="0" xfId="1" applyFont="1"/>
    <xf numFmtId="10" fontId="0" fillId="0" borderId="0" xfId="0" applyNumberFormat="1" applyBorder="1"/>
    <xf numFmtId="10" fontId="0" fillId="0" borderId="5" xfId="0" applyNumberFormat="1" applyBorder="1"/>
    <xf numFmtId="0" fontId="7" fillId="3" borderId="0" xfId="3" applyFont="1" applyFill="1" applyBorder="1"/>
    <xf numFmtId="44" fontId="0" fillId="0" borderId="0" xfId="0" applyNumberFormat="1" applyBorder="1"/>
    <xf numFmtId="0" fontId="7" fillId="0" borderId="0" xfId="3" applyFont="1" applyBorder="1"/>
    <xf numFmtId="0" fontId="0" fillId="0" borderId="0" xfId="0" applyBorder="1"/>
    <xf numFmtId="44" fontId="0" fillId="0" borderId="5" xfId="0" applyNumberFormat="1" applyBorder="1"/>
    <xf numFmtId="0" fontId="7" fillId="6" borderId="6" xfId="3" applyFont="1" applyFill="1" applyBorder="1"/>
    <xf numFmtId="0" fontId="7" fillId="0" borderId="5" xfId="3" applyFont="1" applyFill="1" applyBorder="1"/>
    <xf numFmtId="44" fontId="0" fillId="5" borderId="0" xfId="1" applyFont="1" applyFill="1"/>
    <xf numFmtId="44" fontId="10" fillId="5" borderId="0" xfId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90" wrapText="1"/>
    </xf>
    <xf numFmtId="0" fontId="11" fillId="7" borderId="0" xfId="0" applyFont="1" applyFill="1" applyAlignment="1">
      <alignment horizontal="center" wrapText="1"/>
    </xf>
    <xf numFmtId="0" fontId="7" fillId="7" borderId="0" xfId="3" applyFont="1" applyFill="1" applyBorder="1"/>
  </cellXfs>
  <cellStyles count="6">
    <cellStyle name="Milliers" xfId="5" builtinId="3"/>
    <cellStyle name="Milliers 2" xfId="4"/>
    <cellStyle name="Monétaire" xfId="1" builtinId="4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Google%20Drive/Budget/20191003%20SPL%20DONNEES%20PAR%20PROJET%20Ri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Clefs de répartition"/>
      <sheetName val="F4"/>
      <sheetName val="Bilan financier"/>
      <sheetName val="Ville LORIENT"/>
      <sheetName val="LOCMIQUELIC"/>
      <sheetName val="LANESTER"/>
      <sheetName val="LANVEUR"/>
      <sheetName val="BUBRY2"/>
      <sheetName val="PLOUAY (Man)"/>
      <sheetName val="PLOUAY (CV)"/>
      <sheetName val="PLOEMEUR (1)"/>
      <sheetName val="PLOEMEUR (2)"/>
      <sheetName val="RIEC"/>
      <sheetName val="ARZANO"/>
      <sheetName val="GLOBAL"/>
      <sheetName val="BP 2020"/>
    </sheetNames>
    <sheetDataSet>
      <sheetData sheetId="0">
        <row r="270">
          <cell r="A270" t="str">
            <v>% consommation de bois</v>
          </cell>
        </row>
        <row r="271">
          <cell r="D271">
            <v>0.76388888888888884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5.5555555555555552E-2</v>
          </cell>
        </row>
        <row r="276">
          <cell r="D276">
            <v>4.1666666666666664E-2</v>
          </cell>
        </row>
        <row r="277">
          <cell r="D277">
            <v>0.1388888888888889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A282" t="str">
            <v xml:space="preserve">total %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F16" sqref="F16"/>
    </sheetView>
  </sheetViews>
  <sheetFormatPr baseColWidth="10" defaultRowHeight="15" x14ac:dyDescent="0.25"/>
  <cols>
    <col min="2" max="2" width="27.85546875" customWidth="1"/>
    <col min="3" max="3" width="11.42578125" style="1" bestFit="1" customWidth="1"/>
    <col min="4" max="4" width="11.42578125" bestFit="1" customWidth="1"/>
  </cols>
  <sheetData>
    <row r="1" spans="1:6" x14ac:dyDescent="0.25">
      <c r="A1" t="s">
        <v>80</v>
      </c>
      <c r="D1" s="2" t="s">
        <v>17</v>
      </c>
    </row>
    <row r="2" spans="1:6" ht="14.45" x14ac:dyDescent="0.35">
      <c r="A2">
        <v>606400</v>
      </c>
      <c r="B2" t="s">
        <v>0</v>
      </c>
      <c r="C2" s="61">
        <v>122.92</v>
      </c>
      <c r="D2" s="11">
        <f>+'03'!C3+'04'!C3+'05'!C3+'06'!C3+'07'!C3+'08'!C3+'09'!C3+'10'!C3+'12'!C3+'16'!C3+'15'!C3</f>
        <v>122.92</v>
      </c>
      <c r="E2" t="str">
        <f>IF(C2=D2,"ok","erreur")</f>
        <v>ok</v>
      </c>
    </row>
    <row r="3" spans="1:6" ht="14.45" x14ac:dyDescent="0.35">
      <c r="A3">
        <v>615600</v>
      </c>
      <c r="B3" t="s">
        <v>1</v>
      </c>
      <c r="C3" s="61">
        <v>572.5</v>
      </c>
      <c r="D3" s="11">
        <f>+'03'!C4+'04'!C4+'05'!C4+'06'!C4+'07'!C4+'08'!C4+'09'!C4+'10'!C4+'12'!C4+'16'!C4+'15'!C4</f>
        <v>572.5</v>
      </c>
      <c r="E3" t="str">
        <f t="shared" ref="E3:E26" si="0">IF(C3=D3,"ok","erreur")</f>
        <v>ok</v>
      </c>
    </row>
    <row r="4" spans="1:6" ht="14.45" x14ac:dyDescent="0.35">
      <c r="A4">
        <v>616100</v>
      </c>
      <c r="B4" t="s">
        <v>2</v>
      </c>
      <c r="C4" s="61">
        <v>472.87</v>
      </c>
      <c r="D4" s="11">
        <f>+'03'!C5+'04'!C5+'05'!C5+'06'!C5+'07'!C5+'08'!C5+'09'!C5+'10'!C5+'12'!C5+'16'!C5+'15'!C5</f>
        <v>472.87000000000006</v>
      </c>
      <c r="E4" t="str">
        <f t="shared" si="0"/>
        <v>ok</v>
      </c>
    </row>
    <row r="5" spans="1:6" ht="14.45" x14ac:dyDescent="0.35">
      <c r="A5">
        <v>622001</v>
      </c>
      <c r="B5" t="s">
        <v>5</v>
      </c>
      <c r="C5" s="1">
        <v>16564.5</v>
      </c>
      <c r="D5" s="11">
        <f>+'03'!C6+'04'!C6+'05'!C6+'06'!C6+'07'!C6+'08'!C6+'09'!C6+'10'!C6+'12'!C6+'16'!C6+'15'!C6</f>
        <v>16564.5</v>
      </c>
      <c r="E5" t="str">
        <f t="shared" si="0"/>
        <v>ok</v>
      </c>
    </row>
    <row r="6" spans="1:6" ht="14.45" x14ac:dyDescent="0.35">
      <c r="A6">
        <v>622002</v>
      </c>
      <c r="B6" t="s">
        <v>4</v>
      </c>
      <c r="C6" s="1">
        <v>5393.6</v>
      </c>
      <c r="D6" s="11">
        <f>+'03'!C7+'04'!C7+'05'!C7+'06'!C7+'07'!C7+'08'!C7+'09'!C7+'10'!C7+'12'!C7+'16'!C7+'15'!C7</f>
        <v>5393.5999999999995</v>
      </c>
      <c r="E6" t="str">
        <f t="shared" si="0"/>
        <v>ok</v>
      </c>
    </row>
    <row r="7" spans="1:6" ht="14.45" x14ac:dyDescent="0.35">
      <c r="A7">
        <v>622003</v>
      </c>
      <c r="B7" t="s">
        <v>3</v>
      </c>
      <c r="C7" s="1">
        <v>3500</v>
      </c>
      <c r="D7" s="11">
        <f>+'03'!C8+'04'!C8+'05'!C8+'06'!C8+'07'!C8+'08'!C8+'09'!C8+'10'!C8+'12'!C8+'16'!C8+'15'!C8</f>
        <v>3500</v>
      </c>
      <c r="E7" t="str">
        <f t="shared" si="0"/>
        <v>ok</v>
      </c>
    </row>
    <row r="8" spans="1:6" ht="14.45" x14ac:dyDescent="0.35">
      <c r="A8">
        <v>622700</v>
      </c>
      <c r="B8" t="s">
        <v>6</v>
      </c>
      <c r="C8" s="1">
        <v>825.96</v>
      </c>
      <c r="D8" s="11">
        <f>+'03'!C9+'04'!C9+'05'!C9+'06'!C9+'07'!C9+'08'!C9+'09'!C9+'10'!C9+'12'!C9+'16'!C9+'15'!C9</f>
        <v>825.95999999999992</v>
      </c>
      <c r="E8" t="str">
        <f t="shared" si="0"/>
        <v>ok</v>
      </c>
    </row>
    <row r="9" spans="1:6" ht="14.45" x14ac:dyDescent="0.35">
      <c r="A9">
        <v>622800</v>
      </c>
      <c r="B9" t="s">
        <v>7</v>
      </c>
      <c r="C9" s="1">
        <v>3000</v>
      </c>
      <c r="D9" s="11">
        <f>+'03'!C10+'04'!C10+'05'!C10+'06'!C10+'07'!C10+'08'!C10+'09'!C10+'10'!C10+'12'!C10+'16'!C10+'15'!C10</f>
        <v>3000.0000000000005</v>
      </c>
      <c r="E9" t="str">
        <f t="shared" si="0"/>
        <v>ok</v>
      </c>
    </row>
    <row r="10" spans="1:6" ht="14.45" x14ac:dyDescent="0.35">
      <c r="A10">
        <v>623700</v>
      </c>
      <c r="B10" t="s">
        <v>8</v>
      </c>
      <c r="C10" s="1">
        <v>90</v>
      </c>
      <c r="D10" s="11">
        <f>+'03'!C11+'04'!C11+'05'!C11+'06'!C11+'07'!C11+'08'!C11+'09'!C11+'10'!C11+'12'!C11+'16'!C11+'15'!C11</f>
        <v>90</v>
      </c>
      <c r="E10" t="str">
        <f t="shared" si="0"/>
        <v>ok</v>
      </c>
    </row>
    <row r="11" spans="1:6" ht="14.45" x14ac:dyDescent="0.35">
      <c r="A11">
        <v>627800</v>
      </c>
      <c r="B11" t="s">
        <v>9</v>
      </c>
      <c r="C11" s="1">
        <v>106.27</v>
      </c>
      <c r="D11" s="11">
        <f>+'03'!C12+'04'!C12+'05'!C12+'06'!C12+'07'!C12+'08'!C12+'09'!C12+'10'!C12+'12'!C12+'16'!C12+'15'!C12</f>
        <v>106.27000000000001</v>
      </c>
      <c r="E11" t="str">
        <f t="shared" si="0"/>
        <v>ok</v>
      </c>
    </row>
    <row r="12" spans="1:6" ht="14.45" x14ac:dyDescent="0.35">
      <c r="A12">
        <v>681120</v>
      </c>
      <c r="B12" t="s">
        <v>10</v>
      </c>
      <c r="C12" s="1">
        <v>64.06</v>
      </c>
      <c r="D12" s="11">
        <f>+'03'!C13+'04'!C13+'05'!C13+'06'!C13+'07'!C13+'08'!C13+'09'!C13+'10'!C13+'12'!C13+'16'!C13+'15'!C13</f>
        <v>64.06</v>
      </c>
      <c r="E12" t="str">
        <f t="shared" si="0"/>
        <v>ok</v>
      </c>
    </row>
    <row r="13" spans="1:6" ht="14.45" x14ac:dyDescent="0.35">
      <c r="A13">
        <v>651100</v>
      </c>
      <c r="B13" t="s">
        <v>11</v>
      </c>
      <c r="C13" s="1">
        <v>1700</v>
      </c>
      <c r="D13" s="11">
        <f>+'03'!C14+'04'!C14+'05'!C14+'06'!C14+'07'!C14+'08'!C14+'09'!C14+'10'!C14+'12'!C14+'16'!C14+'15'!C14</f>
        <v>1700</v>
      </c>
      <c r="E13" t="str">
        <f t="shared" si="0"/>
        <v>ok</v>
      </c>
    </row>
    <row r="14" spans="1:6" x14ac:dyDescent="0.25">
      <c r="A14">
        <v>695000</v>
      </c>
      <c r="B14" t="s">
        <v>12</v>
      </c>
      <c r="C14" s="1">
        <v>221</v>
      </c>
      <c r="D14" s="11">
        <f>+'03'!C15+'04'!C15+'05'!C15+'06'!C15+'07'!C15+'08'!C15+'09'!C15+'10'!C15+'12'!C15+'16'!C15+'15'!C15</f>
        <v>221</v>
      </c>
      <c r="E14" t="str">
        <f t="shared" si="0"/>
        <v>ok</v>
      </c>
    </row>
    <row r="16" spans="1:6" x14ac:dyDescent="0.25">
      <c r="A16">
        <v>621400</v>
      </c>
      <c r="B16" t="s">
        <v>13</v>
      </c>
      <c r="C16" s="1">
        <v>5928.02</v>
      </c>
      <c r="D16" s="11">
        <f>+'03'!C16+'04'!C16+'05'!C16+'06'!C16+'07'!C16+'08'!C16+'09'!C16+'10'!C16+'12'!C16+'16'!C16+'15'!C16</f>
        <v>5849.27</v>
      </c>
      <c r="E16" t="str">
        <f t="shared" si="0"/>
        <v>erreur</v>
      </c>
      <c r="F16" s="63" t="s">
        <v>91</v>
      </c>
    </row>
    <row r="18" spans="1:8" x14ac:dyDescent="0.25">
      <c r="A18">
        <v>604000</v>
      </c>
      <c r="B18" t="s">
        <v>14</v>
      </c>
      <c r="C18" s="62">
        <v>1176.5999999999999</v>
      </c>
      <c r="D18" s="11">
        <f>+'03'!C17+'04'!C17+'05'!C17+'06'!C17+'07'!C17+'08'!C17+'09'!C17+'10'!C17+'12'!C17+'16'!C17+'15'!C17</f>
        <v>1176.5999999999999</v>
      </c>
      <c r="E18" t="str">
        <f t="shared" si="0"/>
        <v>ok</v>
      </c>
      <c r="F18" t="s">
        <v>15</v>
      </c>
      <c r="H18" t="s">
        <v>47</v>
      </c>
    </row>
    <row r="20" spans="1:8" x14ac:dyDescent="0.25">
      <c r="A20" s="64" t="s">
        <v>78</v>
      </c>
      <c r="B20" s="64"/>
      <c r="C20" s="4">
        <f>SUM(C2:C19)</f>
        <v>39738.299999999996</v>
      </c>
    </row>
    <row r="21" spans="1:8" x14ac:dyDescent="0.25">
      <c r="A21" s="2" t="s">
        <v>17</v>
      </c>
      <c r="B21" t="s">
        <v>16</v>
      </c>
      <c r="C21" s="1">
        <f>C20-C14</f>
        <v>39517.299999999996</v>
      </c>
      <c r="D21" s="11"/>
    </row>
    <row r="24" spans="1:8" ht="14.45" x14ac:dyDescent="0.35">
      <c r="B24" t="s">
        <v>18</v>
      </c>
      <c r="C24" s="1">
        <f>SUM(C2:C16)</f>
        <v>38561.699999999997</v>
      </c>
    </row>
    <row r="25" spans="1:8" ht="14.45" x14ac:dyDescent="0.35">
      <c r="B25" t="s">
        <v>19</v>
      </c>
      <c r="C25" s="1">
        <f>C18</f>
        <v>1176.5999999999999</v>
      </c>
    </row>
    <row r="26" spans="1:8" ht="14.45" x14ac:dyDescent="0.35">
      <c r="C26" s="5">
        <f>SUM(C24:C25)</f>
        <v>39738.299999999996</v>
      </c>
      <c r="D26" s="11">
        <f>'03'!C18+'04'!C18+'05'!C18+'06'!C18+'07'!C18+'08'!C18+'09'!C18+'10'!C18+'12'!C18+'16'!C18+'15'!C18</f>
        <v>39659.549999999996</v>
      </c>
      <c r="E26" t="str">
        <f t="shared" si="0"/>
        <v>erreur</v>
      </c>
    </row>
    <row r="27" spans="1:8" x14ac:dyDescent="0.25">
      <c r="B27" s="49" t="s">
        <v>79</v>
      </c>
      <c r="C27" s="50">
        <f>350*12</f>
        <v>4200</v>
      </c>
    </row>
    <row r="28" spans="1:8" ht="14.45" x14ac:dyDescent="0.35">
      <c r="B28" s="49"/>
      <c r="C28" s="51">
        <f>C26+C27</f>
        <v>43938.299999999996</v>
      </c>
    </row>
  </sheetData>
  <mergeCells count="1">
    <mergeCell ref="A20:B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46</v>
      </c>
      <c r="B1" s="13"/>
      <c r="C1" s="13"/>
    </row>
    <row r="2" spans="1:5" ht="14.45" x14ac:dyDescent="0.35">
      <c r="A2" s="45" t="s">
        <v>75</v>
      </c>
      <c r="B2" s="45"/>
      <c r="C2" s="48">
        <f>Répartition!C8</f>
        <v>1.2108980827447022E-2</v>
      </c>
    </row>
    <row r="3" spans="1:5" ht="14.45" x14ac:dyDescent="0.35">
      <c r="A3">
        <v>606400</v>
      </c>
      <c r="B3" t="s">
        <v>0</v>
      </c>
      <c r="C3" s="11">
        <f>$C$2*Bilan!C2</f>
        <v>1.4884359233097879</v>
      </c>
    </row>
    <row r="4" spans="1:5" ht="14.45" x14ac:dyDescent="0.35">
      <c r="A4">
        <v>615600</v>
      </c>
      <c r="B4" t="s">
        <v>1</v>
      </c>
      <c r="C4" s="11">
        <f>$C$2*Bilan!C3</f>
        <v>6.9323915237134202</v>
      </c>
    </row>
    <row r="5" spans="1:5" ht="14.45" x14ac:dyDescent="0.35">
      <c r="A5">
        <v>616100</v>
      </c>
      <c r="B5" t="s">
        <v>2</v>
      </c>
      <c r="C5" s="11">
        <f>$C$2*Bilan!C4</f>
        <v>5.7259737638748733</v>
      </c>
    </row>
    <row r="6" spans="1:5" ht="14.45" x14ac:dyDescent="0.35">
      <c r="A6">
        <v>622001</v>
      </c>
      <c r="B6" t="s">
        <v>5</v>
      </c>
      <c r="C6" s="11">
        <f>$C$2*Bilan!C5</f>
        <v>200.57921291624621</v>
      </c>
    </row>
    <row r="7" spans="1:5" ht="14.45" x14ac:dyDescent="0.35">
      <c r="A7">
        <v>622002</v>
      </c>
      <c r="B7" t="s">
        <v>4</v>
      </c>
      <c r="C7" s="11">
        <f>$C$2*Bilan!C6</f>
        <v>65.310998990918264</v>
      </c>
    </row>
    <row r="8" spans="1:5" ht="14.45" x14ac:dyDescent="0.35">
      <c r="A8">
        <v>622003</v>
      </c>
      <c r="B8" t="s">
        <v>3</v>
      </c>
      <c r="C8" s="11">
        <f>$C$2*Bilan!C7</f>
        <v>42.381432896064581</v>
      </c>
    </row>
    <row r="9" spans="1:5" ht="14.45" x14ac:dyDescent="0.35">
      <c r="A9">
        <v>622700</v>
      </c>
      <c r="B9" t="s">
        <v>6</v>
      </c>
      <c r="C9" s="11">
        <f>$C$2*Bilan!C8</f>
        <v>10.001533804238143</v>
      </c>
    </row>
    <row r="10" spans="1:5" ht="14.45" x14ac:dyDescent="0.35">
      <c r="A10">
        <v>622800</v>
      </c>
      <c r="B10" t="s">
        <v>7</v>
      </c>
      <c r="C10" s="11">
        <f>$C$2*Bilan!C9</f>
        <v>36.326942482341067</v>
      </c>
    </row>
    <row r="11" spans="1:5" ht="14.45" x14ac:dyDescent="0.35">
      <c r="A11">
        <v>623700</v>
      </c>
      <c r="B11" t="s">
        <v>8</v>
      </c>
      <c r="C11" s="11">
        <f>$C$2*Bilan!C10</f>
        <v>1.089808274470232</v>
      </c>
    </row>
    <row r="12" spans="1:5" ht="14.45" x14ac:dyDescent="0.35">
      <c r="A12">
        <v>627800</v>
      </c>
      <c r="B12" t="s">
        <v>9</v>
      </c>
      <c r="C12" s="11">
        <f>$C$2*Bilan!C11</f>
        <v>1.2868213925327949</v>
      </c>
    </row>
    <row r="13" spans="1:5" ht="14.45" x14ac:dyDescent="0.35">
      <c r="A13">
        <v>681120</v>
      </c>
      <c r="B13" t="s">
        <v>10</v>
      </c>
      <c r="C13" s="11">
        <f>$C$2*Bilan!C12</f>
        <v>0.77570131180625623</v>
      </c>
    </row>
    <row r="14" spans="1:5" ht="14.45" x14ac:dyDescent="0.35">
      <c r="A14">
        <v>651100</v>
      </c>
      <c r="B14" t="s">
        <v>11</v>
      </c>
      <c r="C14" s="11">
        <f>$C$2*Bilan!C13</f>
        <v>20.585267406659938</v>
      </c>
    </row>
    <row r="15" spans="1:5" x14ac:dyDescent="0.25">
      <c r="A15">
        <v>695000</v>
      </c>
      <c r="B15" t="s">
        <v>12</v>
      </c>
      <c r="C15" s="11">
        <f>$C$2*Bilan!C14</f>
        <v>2.6760847628657918</v>
      </c>
      <c r="D15" s="11">
        <f>SUM(C3:C15)</f>
        <v>395.16060544904121</v>
      </c>
      <c r="E15" s="11">
        <f>Répartition!D8</f>
        <v>395.16060544904133</v>
      </c>
    </row>
    <row r="16" spans="1:5" x14ac:dyDescent="0.25">
      <c r="A16">
        <v>621400</v>
      </c>
      <c r="B16" t="s">
        <v>38</v>
      </c>
      <c r="C16" s="24">
        <f>Répartition!R15</f>
        <v>70.828698284561057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9">
        <f>SUM(C3:C17)</f>
        <v>465.98930373360224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40</v>
      </c>
      <c r="B1" s="13"/>
      <c r="C1" s="13"/>
    </row>
    <row r="2" spans="1:5" ht="14.45" x14ac:dyDescent="0.35">
      <c r="A2" s="45" t="s">
        <v>67</v>
      </c>
      <c r="B2" s="45"/>
      <c r="C2" s="46">
        <f>Répartition!C6</f>
        <v>0.22199798183652875</v>
      </c>
    </row>
    <row r="3" spans="1:5" ht="14.45" x14ac:dyDescent="0.35">
      <c r="A3">
        <v>606400</v>
      </c>
      <c r="B3" t="s">
        <v>0</v>
      </c>
      <c r="C3" s="11">
        <f>$C$2*Bilan!C2</f>
        <v>27.287991927346113</v>
      </c>
    </row>
    <row r="4" spans="1:5" ht="14.45" x14ac:dyDescent="0.35">
      <c r="A4">
        <v>615600</v>
      </c>
      <c r="B4" t="s">
        <v>1</v>
      </c>
      <c r="C4" s="11">
        <f>$C$2*Bilan!C3</f>
        <v>127.09384460141271</v>
      </c>
    </row>
    <row r="5" spans="1:5" ht="14.45" x14ac:dyDescent="0.35">
      <c r="A5">
        <v>616100</v>
      </c>
      <c r="B5" t="s">
        <v>2</v>
      </c>
      <c r="C5" s="11">
        <f>$C$2*Bilan!C4</f>
        <v>104.97618567103935</v>
      </c>
    </row>
    <row r="6" spans="1:5" ht="14.45" x14ac:dyDescent="0.35">
      <c r="A6">
        <v>622001</v>
      </c>
      <c r="B6" t="s">
        <v>5</v>
      </c>
      <c r="C6" s="11">
        <f>$C$2*Bilan!C5</f>
        <v>3677.2855701311805</v>
      </c>
    </row>
    <row r="7" spans="1:5" ht="14.45" x14ac:dyDescent="0.35">
      <c r="A7">
        <v>622002</v>
      </c>
      <c r="B7" t="s">
        <v>4</v>
      </c>
      <c r="C7" s="11">
        <f>$C$2*Bilan!C6</f>
        <v>1197.3683148335015</v>
      </c>
    </row>
    <row r="8" spans="1:5" ht="14.45" x14ac:dyDescent="0.35">
      <c r="A8">
        <v>622003</v>
      </c>
      <c r="B8" t="s">
        <v>3</v>
      </c>
      <c r="C8" s="11">
        <f>$C$2*Bilan!C7</f>
        <v>776.99293642785062</v>
      </c>
    </row>
    <row r="9" spans="1:5" ht="14.45" x14ac:dyDescent="0.35">
      <c r="A9">
        <v>622700</v>
      </c>
      <c r="B9" t="s">
        <v>6</v>
      </c>
      <c r="C9" s="11">
        <f>$C$2*Bilan!C8</f>
        <v>183.36145307769928</v>
      </c>
    </row>
    <row r="10" spans="1:5" ht="14.45" x14ac:dyDescent="0.35">
      <c r="A10">
        <v>622800</v>
      </c>
      <c r="B10" t="s">
        <v>7</v>
      </c>
      <c r="C10" s="11">
        <f>$C$2*Bilan!C9</f>
        <v>665.99394550958618</v>
      </c>
    </row>
    <row r="11" spans="1:5" ht="14.45" x14ac:dyDescent="0.35">
      <c r="A11">
        <v>623700</v>
      </c>
      <c r="B11" t="s">
        <v>8</v>
      </c>
      <c r="C11" s="11">
        <f>$C$2*Bilan!C10</f>
        <v>19.979818365287588</v>
      </c>
    </row>
    <row r="12" spans="1:5" ht="14.45" x14ac:dyDescent="0.35">
      <c r="A12">
        <v>627800</v>
      </c>
      <c r="B12" t="s">
        <v>9</v>
      </c>
      <c r="C12" s="11">
        <f>$C$2*Bilan!C11</f>
        <v>23.59172552976791</v>
      </c>
    </row>
    <row r="13" spans="1:5" ht="14.45" x14ac:dyDescent="0.35">
      <c r="A13">
        <v>681120</v>
      </c>
      <c r="B13" t="s">
        <v>10</v>
      </c>
      <c r="C13" s="11">
        <f>$C$2*Bilan!C12</f>
        <v>14.221190716448032</v>
      </c>
    </row>
    <row r="14" spans="1:5" ht="14.45" x14ac:dyDescent="0.35">
      <c r="A14">
        <v>651100</v>
      </c>
      <c r="B14" t="s">
        <v>11</v>
      </c>
      <c r="C14" s="11">
        <f>$C$2*Bilan!C13</f>
        <v>377.39656912209887</v>
      </c>
    </row>
    <row r="15" spans="1:5" x14ac:dyDescent="0.25">
      <c r="A15">
        <v>695000</v>
      </c>
      <c r="B15" t="s">
        <v>12</v>
      </c>
      <c r="C15" s="11">
        <f>$C$2*Bilan!C14</f>
        <v>49.061553985872855</v>
      </c>
      <c r="D15" s="11">
        <f>SUM(C3:C15)</f>
        <v>7244.6110998990926</v>
      </c>
      <c r="E15" s="11">
        <f>Répartition!D6</f>
        <v>7244.6110998990907</v>
      </c>
    </row>
    <row r="16" spans="1:5" x14ac:dyDescent="0.25">
      <c r="A16">
        <v>621400</v>
      </c>
      <c r="B16" t="s">
        <v>38</v>
      </c>
      <c r="C16" s="24">
        <f>Répartition!R9</f>
        <v>1298.5261352169525</v>
      </c>
    </row>
    <row r="17" spans="1:4" x14ac:dyDescent="0.25">
      <c r="A17">
        <v>604000</v>
      </c>
      <c r="B17" t="s">
        <v>14</v>
      </c>
      <c r="C17" s="1">
        <v>0</v>
      </c>
      <c r="D17" s="47" t="s">
        <v>39</v>
      </c>
    </row>
    <row r="18" spans="1:4" ht="14.45" x14ac:dyDescent="0.35">
      <c r="B18" s="22" t="s">
        <v>37</v>
      </c>
      <c r="C18" s="23">
        <f>SUM(C3:C17)</f>
        <v>8543.1372351160444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3" sqref="C3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77</v>
      </c>
      <c r="B1" s="13"/>
      <c r="C1" s="13"/>
    </row>
    <row r="2" spans="1:5" ht="14.45" x14ac:dyDescent="0.35">
      <c r="A2" s="45" t="s">
        <v>67</v>
      </c>
      <c r="B2" s="45"/>
      <c r="C2" s="46">
        <f>Répartition!C15</f>
        <v>0</v>
      </c>
    </row>
    <row r="3" spans="1:5" ht="14.45" x14ac:dyDescent="0.35">
      <c r="A3">
        <v>606400</v>
      </c>
      <c r="B3" t="s">
        <v>0</v>
      </c>
      <c r="C3" s="11">
        <f>$C$2*Bilan!C2</f>
        <v>0</v>
      </c>
    </row>
    <row r="4" spans="1:5" ht="14.45" x14ac:dyDescent="0.35">
      <c r="A4">
        <v>615600</v>
      </c>
      <c r="B4" t="s">
        <v>1</v>
      </c>
      <c r="C4" s="11">
        <f>$C$2*Bilan!C3</f>
        <v>0</v>
      </c>
    </row>
    <row r="5" spans="1:5" ht="14.45" x14ac:dyDescent="0.35">
      <c r="A5">
        <v>616100</v>
      </c>
      <c r="B5" t="s">
        <v>2</v>
      </c>
      <c r="C5" s="11">
        <f>$C$2*Bilan!C4</f>
        <v>0</v>
      </c>
    </row>
    <row r="6" spans="1:5" ht="14.45" x14ac:dyDescent="0.35">
      <c r="A6">
        <v>622001</v>
      </c>
      <c r="B6" t="s">
        <v>5</v>
      </c>
      <c r="C6" s="11">
        <f>$C$2*Bilan!C5</f>
        <v>0</v>
      </c>
    </row>
    <row r="7" spans="1:5" ht="14.45" x14ac:dyDescent="0.35">
      <c r="A7">
        <v>622002</v>
      </c>
      <c r="B7" t="s">
        <v>4</v>
      </c>
      <c r="C7" s="11">
        <f>$C$2*Bilan!C6</f>
        <v>0</v>
      </c>
    </row>
    <row r="8" spans="1:5" ht="14.45" x14ac:dyDescent="0.35">
      <c r="A8">
        <v>622003</v>
      </c>
      <c r="B8" t="s">
        <v>3</v>
      </c>
      <c r="C8" s="11">
        <f>$C$2*Bilan!C7</f>
        <v>0</v>
      </c>
    </row>
    <row r="9" spans="1:5" ht="14.45" x14ac:dyDescent="0.35">
      <c r="A9">
        <v>622700</v>
      </c>
      <c r="B9" t="s">
        <v>6</v>
      </c>
      <c r="C9" s="11">
        <f>$C$2*Bilan!C8</f>
        <v>0</v>
      </c>
    </row>
    <row r="10" spans="1:5" ht="14.45" x14ac:dyDescent="0.35">
      <c r="A10">
        <v>622800</v>
      </c>
      <c r="B10" t="s">
        <v>7</v>
      </c>
      <c r="C10" s="11">
        <f>$C$2*Bilan!C9</f>
        <v>0</v>
      </c>
    </row>
    <row r="11" spans="1:5" ht="14.45" x14ac:dyDescent="0.35">
      <c r="A11">
        <v>623700</v>
      </c>
      <c r="B11" t="s">
        <v>8</v>
      </c>
      <c r="C11" s="11">
        <f>$C$2*Bilan!C10</f>
        <v>0</v>
      </c>
    </row>
    <row r="12" spans="1:5" ht="14.45" x14ac:dyDescent="0.35">
      <c r="A12">
        <v>627800</v>
      </c>
      <c r="B12" t="s">
        <v>9</v>
      </c>
      <c r="C12" s="11">
        <f>$C$2*Bilan!C11</f>
        <v>0</v>
      </c>
    </row>
    <row r="13" spans="1:5" ht="14.45" x14ac:dyDescent="0.35">
      <c r="A13">
        <v>681120</v>
      </c>
      <c r="B13" t="s">
        <v>10</v>
      </c>
      <c r="C13" s="11">
        <f>$C$2*Bilan!C12</f>
        <v>0</v>
      </c>
    </row>
    <row r="14" spans="1:5" ht="14.45" x14ac:dyDescent="0.35">
      <c r="A14">
        <v>651100</v>
      </c>
      <c r="B14" t="s">
        <v>11</v>
      </c>
      <c r="C14" s="11">
        <f>$C$2*Bilan!C13</f>
        <v>0</v>
      </c>
    </row>
    <row r="15" spans="1:5" x14ac:dyDescent="0.25">
      <c r="A15">
        <v>695000</v>
      </c>
      <c r="B15" t="s">
        <v>12</v>
      </c>
      <c r="C15" s="11">
        <f>$C$2*Bilan!C14</f>
        <v>0</v>
      </c>
      <c r="D15" s="11">
        <f>SUM(C3:C15)</f>
        <v>0</v>
      </c>
      <c r="E15" s="11">
        <f>Répartition!D15</f>
        <v>0</v>
      </c>
    </row>
    <row r="16" spans="1:5" x14ac:dyDescent="0.25">
      <c r="A16">
        <v>621400</v>
      </c>
      <c r="B16" t="s">
        <v>38</v>
      </c>
      <c r="C16" s="24">
        <f>Répartition!R10</f>
        <v>0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3" sqref="C3"/>
    </sheetView>
  </sheetViews>
  <sheetFormatPr baseColWidth="10" defaultRowHeight="15" x14ac:dyDescent="0.25"/>
  <cols>
    <col min="1" max="1" width="15.5703125" customWidth="1"/>
    <col min="2" max="2" width="31" bestFit="1" customWidth="1"/>
    <col min="3" max="3" width="6.5703125" bestFit="1" customWidth="1"/>
  </cols>
  <sheetData>
    <row r="1" spans="1:3" ht="14.45" x14ac:dyDescent="0.35">
      <c r="A1" s="13" t="s">
        <v>85</v>
      </c>
      <c r="B1" s="13"/>
      <c r="C1" s="13"/>
    </row>
    <row r="2" spans="1:3" ht="14.45" x14ac:dyDescent="0.35">
      <c r="A2" s="45" t="s">
        <v>67</v>
      </c>
      <c r="B2" s="45"/>
      <c r="C2" s="46">
        <f>Répartition!C13</f>
        <v>0</v>
      </c>
    </row>
    <row r="3" spans="1:3" ht="14.45" x14ac:dyDescent="0.35">
      <c r="A3">
        <v>606400</v>
      </c>
      <c r="B3" t="s">
        <v>0</v>
      </c>
      <c r="C3" s="11">
        <f>$C$2*Bilan!C2</f>
        <v>0</v>
      </c>
    </row>
    <row r="4" spans="1:3" ht="14.45" x14ac:dyDescent="0.35">
      <c r="A4">
        <v>615600</v>
      </c>
      <c r="B4" t="s">
        <v>1</v>
      </c>
      <c r="C4" s="11">
        <f>$C$2*Bilan!C3</f>
        <v>0</v>
      </c>
    </row>
    <row r="5" spans="1:3" ht="14.45" x14ac:dyDescent="0.35">
      <c r="A5">
        <v>616100</v>
      </c>
      <c r="B5" t="s">
        <v>2</v>
      </c>
      <c r="C5" s="11">
        <f>$C$2*Bilan!C4</f>
        <v>0</v>
      </c>
    </row>
    <row r="6" spans="1:3" ht="14.45" x14ac:dyDescent="0.35">
      <c r="A6">
        <v>622001</v>
      </c>
      <c r="B6" t="s">
        <v>5</v>
      </c>
      <c r="C6" s="11">
        <f>$C$2*Bilan!C5</f>
        <v>0</v>
      </c>
    </row>
    <row r="7" spans="1:3" ht="14.45" x14ac:dyDescent="0.35">
      <c r="A7">
        <v>622002</v>
      </c>
      <c r="B7" t="s">
        <v>4</v>
      </c>
      <c r="C7" s="11">
        <f>$C$2*Bilan!C6</f>
        <v>0</v>
      </c>
    </row>
    <row r="8" spans="1:3" ht="14.45" x14ac:dyDescent="0.35">
      <c r="A8">
        <v>622003</v>
      </c>
      <c r="B8" t="s">
        <v>3</v>
      </c>
      <c r="C8" s="11">
        <f>$C$2*Bilan!C7</f>
        <v>0</v>
      </c>
    </row>
    <row r="9" spans="1:3" ht="14.45" x14ac:dyDescent="0.35">
      <c r="A9">
        <v>622700</v>
      </c>
      <c r="B9" t="s">
        <v>6</v>
      </c>
      <c r="C9" s="11">
        <f>$C$2*Bilan!C8</f>
        <v>0</v>
      </c>
    </row>
    <row r="10" spans="1:3" ht="14.45" x14ac:dyDescent="0.35">
      <c r="A10">
        <v>622800</v>
      </c>
      <c r="B10" t="s">
        <v>7</v>
      </c>
      <c r="C10" s="11">
        <f>$C$2*Bilan!C9</f>
        <v>0</v>
      </c>
    </row>
    <row r="11" spans="1:3" ht="14.45" x14ac:dyDescent="0.35">
      <c r="A11">
        <v>623700</v>
      </c>
      <c r="B11" t="s">
        <v>8</v>
      </c>
      <c r="C11" s="11">
        <f>$C$2*Bilan!C10</f>
        <v>0</v>
      </c>
    </row>
    <row r="12" spans="1:3" ht="14.45" x14ac:dyDescent="0.35">
      <c r="A12">
        <v>627800</v>
      </c>
      <c r="B12" t="s">
        <v>9</v>
      </c>
      <c r="C12" s="11">
        <f>$C$2*Bilan!C11</f>
        <v>0</v>
      </c>
    </row>
    <row r="13" spans="1:3" ht="14.45" x14ac:dyDescent="0.35">
      <c r="A13">
        <v>681120</v>
      </c>
      <c r="B13" t="s">
        <v>10</v>
      </c>
      <c r="C13" s="11">
        <f>$C$2*Bilan!C12</f>
        <v>0</v>
      </c>
    </row>
    <row r="14" spans="1:3" ht="14.45" x14ac:dyDescent="0.35">
      <c r="A14">
        <v>651100</v>
      </c>
      <c r="B14" t="s">
        <v>11</v>
      </c>
      <c r="C14" s="11">
        <f>$C$2*Bilan!C13</f>
        <v>0</v>
      </c>
    </row>
    <row r="15" spans="1:3" x14ac:dyDescent="0.25">
      <c r="A15">
        <v>695000</v>
      </c>
      <c r="B15" t="s">
        <v>12</v>
      </c>
      <c r="C15" s="11">
        <f>$C$2*Bilan!C14</f>
        <v>0</v>
      </c>
    </row>
    <row r="16" spans="1:3" x14ac:dyDescent="0.25">
      <c r="A16">
        <v>621400</v>
      </c>
      <c r="B16" t="s">
        <v>38</v>
      </c>
      <c r="C16" s="24">
        <f>Répartition!R11</f>
        <v>0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3" sqref="A1:E18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72</v>
      </c>
      <c r="B1" s="13"/>
      <c r="C1" s="13"/>
    </row>
    <row r="2" spans="1:5" ht="14.45" x14ac:dyDescent="0.35">
      <c r="A2" s="45" t="s">
        <v>67</v>
      </c>
      <c r="B2" s="45"/>
      <c r="C2" s="46">
        <f>Répartition!C13</f>
        <v>0</v>
      </c>
    </row>
    <row r="3" spans="1:5" ht="14.45" x14ac:dyDescent="0.35">
      <c r="A3">
        <v>606400</v>
      </c>
      <c r="B3" t="s">
        <v>0</v>
      </c>
      <c r="C3" s="11">
        <f>$C$2*Bilan!C2</f>
        <v>0</v>
      </c>
    </row>
    <row r="4" spans="1:5" ht="14.45" x14ac:dyDescent="0.35">
      <c r="A4">
        <v>615600</v>
      </c>
      <c r="B4" t="s">
        <v>1</v>
      </c>
      <c r="C4" s="11">
        <f>$C$2*Bilan!C3</f>
        <v>0</v>
      </c>
    </row>
    <row r="5" spans="1:5" ht="14.45" x14ac:dyDescent="0.35">
      <c r="A5">
        <v>616100</v>
      </c>
      <c r="B5" t="s">
        <v>2</v>
      </c>
      <c r="C5" s="11">
        <f>$C$2*Bilan!C4</f>
        <v>0</v>
      </c>
    </row>
    <row r="6" spans="1:5" ht="14.45" x14ac:dyDescent="0.35">
      <c r="A6">
        <v>622001</v>
      </c>
      <c r="B6" t="s">
        <v>5</v>
      </c>
      <c r="C6" s="11">
        <f>$C$2*Bilan!C5</f>
        <v>0</v>
      </c>
    </row>
    <row r="7" spans="1:5" ht="14.45" x14ac:dyDescent="0.35">
      <c r="A7">
        <v>622002</v>
      </c>
      <c r="B7" t="s">
        <v>4</v>
      </c>
      <c r="C7" s="11">
        <f>$C$2*Bilan!C6</f>
        <v>0</v>
      </c>
    </row>
    <row r="8" spans="1:5" ht="14.45" x14ac:dyDescent="0.35">
      <c r="A8">
        <v>622003</v>
      </c>
      <c r="B8" t="s">
        <v>3</v>
      </c>
      <c r="C8" s="11">
        <f>$C$2*Bilan!C7</f>
        <v>0</v>
      </c>
    </row>
    <row r="9" spans="1:5" ht="14.45" x14ac:dyDescent="0.35">
      <c r="A9">
        <v>622700</v>
      </c>
      <c r="B9" t="s">
        <v>6</v>
      </c>
      <c r="C9" s="11">
        <f>$C$2*Bilan!C8</f>
        <v>0</v>
      </c>
    </row>
    <row r="10" spans="1:5" ht="14.45" x14ac:dyDescent="0.35">
      <c r="A10">
        <v>622800</v>
      </c>
      <c r="B10" t="s">
        <v>7</v>
      </c>
      <c r="C10" s="11">
        <f>$C$2*Bilan!C9</f>
        <v>0</v>
      </c>
    </row>
    <row r="11" spans="1:5" ht="14.45" x14ac:dyDescent="0.35">
      <c r="A11">
        <v>623700</v>
      </c>
      <c r="B11" t="s">
        <v>8</v>
      </c>
      <c r="C11" s="11">
        <f>$C$2*Bilan!C10</f>
        <v>0</v>
      </c>
    </row>
    <row r="12" spans="1:5" ht="14.45" x14ac:dyDescent="0.35">
      <c r="A12">
        <v>627800</v>
      </c>
      <c r="B12" t="s">
        <v>9</v>
      </c>
      <c r="C12" s="11">
        <f>$C$2*Bilan!C11</f>
        <v>0</v>
      </c>
    </row>
    <row r="13" spans="1:5" ht="14.45" x14ac:dyDescent="0.35">
      <c r="A13">
        <v>681120</v>
      </c>
      <c r="B13" t="s">
        <v>10</v>
      </c>
      <c r="C13" s="11">
        <f>$C$2*Bilan!C12</f>
        <v>0</v>
      </c>
    </row>
    <row r="14" spans="1:5" ht="14.45" x14ac:dyDescent="0.35">
      <c r="A14">
        <v>651100</v>
      </c>
      <c r="B14" t="s">
        <v>11</v>
      </c>
      <c r="C14" s="11">
        <f>$C$2*Bilan!C13</f>
        <v>0</v>
      </c>
    </row>
    <row r="15" spans="1:5" x14ac:dyDescent="0.25">
      <c r="A15">
        <v>695000</v>
      </c>
      <c r="B15" t="s">
        <v>12</v>
      </c>
      <c r="C15" s="11">
        <f>$C$2*Bilan!C14</f>
        <v>0</v>
      </c>
      <c r="D15" s="11">
        <f>SUM(C3:C15)</f>
        <v>0</v>
      </c>
      <c r="E15" s="11">
        <f>Répartition!D13</f>
        <v>0</v>
      </c>
    </row>
    <row r="16" spans="1:5" x14ac:dyDescent="0.25">
      <c r="A16">
        <v>621400</v>
      </c>
      <c r="B16" t="s">
        <v>38</v>
      </c>
      <c r="C16" s="24">
        <f>Répartition!R11</f>
        <v>0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A1:E18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x14ac:dyDescent="0.25">
      <c r="A1" s="13" t="s">
        <v>73</v>
      </c>
      <c r="B1" s="13"/>
      <c r="C1" s="13"/>
    </row>
    <row r="2" spans="1:5" ht="14.45" x14ac:dyDescent="0.35">
      <c r="A2" s="45" t="s">
        <v>67</v>
      </c>
      <c r="B2" s="45"/>
      <c r="C2" s="46">
        <f>Répartition!C9</f>
        <v>2.0181634712411706E-2</v>
      </c>
    </row>
    <row r="3" spans="1:5" ht="14.45" x14ac:dyDescent="0.35">
      <c r="A3">
        <v>606400</v>
      </c>
      <c r="B3" t="s">
        <v>0</v>
      </c>
      <c r="C3" s="11">
        <f>$C$2*Bilan!C2</f>
        <v>2.4807265388496469</v>
      </c>
    </row>
    <row r="4" spans="1:5" ht="14.45" x14ac:dyDescent="0.35">
      <c r="A4">
        <v>615600</v>
      </c>
      <c r="B4" t="s">
        <v>1</v>
      </c>
      <c r="C4" s="11">
        <f>$C$2*Bilan!C3</f>
        <v>11.553985872855701</v>
      </c>
    </row>
    <row r="5" spans="1:5" ht="14.45" x14ac:dyDescent="0.35">
      <c r="A5">
        <v>616100</v>
      </c>
      <c r="B5" t="s">
        <v>2</v>
      </c>
      <c r="C5" s="11">
        <f>$C$2*Bilan!C4</f>
        <v>9.5432896064581243</v>
      </c>
    </row>
    <row r="6" spans="1:5" ht="14.45" x14ac:dyDescent="0.35">
      <c r="A6">
        <v>622001</v>
      </c>
      <c r="B6" t="s">
        <v>5</v>
      </c>
      <c r="C6" s="11">
        <f>$C$2*Bilan!C5</f>
        <v>334.29868819374371</v>
      </c>
    </row>
    <row r="7" spans="1:5" ht="14.45" x14ac:dyDescent="0.35">
      <c r="A7">
        <v>622002</v>
      </c>
      <c r="B7" t="s">
        <v>4</v>
      </c>
      <c r="C7" s="11">
        <f>$C$2*Bilan!C6</f>
        <v>108.85166498486379</v>
      </c>
    </row>
    <row r="8" spans="1:5" ht="14.45" x14ac:dyDescent="0.35">
      <c r="A8">
        <v>622003</v>
      </c>
      <c r="B8" t="s">
        <v>3</v>
      </c>
      <c r="C8" s="11">
        <f>$C$2*Bilan!C7</f>
        <v>70.635721493440968</v>
      </c>
    </row>
    <row r="9" spans="1:5" ht="14.45" x14ac:dyDescent="0.35">
      <c r="A9">
        <v>622700</v>
      </c>
      <c r="B9" t="s">
        <v>6</v>
      </c>
      <c r="C9" s="11">
        <f>$C$2*Bilan!C8</f>
        <v>16.669223007063575</v>
      </c>
    </row>
    <row r="10" spans="1:5" ht="14.45" x14ac:dyDescent="0.35">
      <c r="A10">
        <v>622800</v>
      </c>
      <c r="B10" t="s">
        <v>7</v>
      </c>
      <c r="C10" s="11">
        <f>$C$2*Bilan!C9</f>
        <v>60.544904137235122</v>
      </c>
    </row>
    <row r="11" spans="1:5" ht="14.45" x14ac:dyDescent="0.35">
      <c r="A11">
        <v>623700</v>
      </c>
      <c r="B11" t="s">
        <v>8</v>
      </c>
      <c r="C11" s="11">
        <f>$C$2*Bilan!C10</f>
        <v>1.8163471241170537</v>
      </c>
    </row>
    <row r="12" spans="1:5" ht="14.45" x14ac:dyDescent="0.35">
      <c r="A12">
        <v>627800</v>
      </c>
      <c r="B12" t="s">
        <v>9</v>
      </c>
      <c r="C12" s="11">
        <f>$C$2*Bilan!C11</f>
        <v>2.1447023208879918</v>
      </c>
    </row>
    <row r="13" spans="1:5" ht="14.45" x14ac:dyDescent="0.35">
      <c r="A13">
        <v>681120</v>
      </c>
      <c r="B13" t="s">
        <v>10</v>
      </c>
      <c r="C13" s="11">
        <f>$C$2*Bilan!C12</f>
        <v>1.292835519677094</v>
      </c>
    </row>
    <row r="14" spans="1:5" ht="14.45" x14ac:dyDescent="0.35">
      <c r="A14">
        <v>651100</v>
      </c>
      <c r="B14" t="s">
        <v>11</v>
      </c>
      <c r="C14" s="11">
        <f>$C$2*Bilan!C13</f>
        <v>34.308779011099901</v>
      </c>
    </row>
    <row r="15" spans="1:5" x14ac:dyDescent="0.25">
      <c r="A15">
        <v>695000</v>
      </c>
      <c r="B15" t="s">
        <v>12</v>
      </c>
      <c r="C15" s="11">
        <f>$C$2*Bilan!C14</f>
        <v>4.4601412714429873</v>
      </c>
      <c r="D15" s="11">
        <f>SUM(C3:C15)</f>
        <v>658.6010090817357</v>
      </c>
      <c r="E15" s="11">
        <f>Répartition!D9</f>
        <v>658.60100908173558</v>
      </c>
    </row>
    <row r="16" spans="1:5" x14ac:dyDescent="0.25">
      <c r="A16">
        <v>621400</v>
      </c>
      <c r="B16" t="s">
        <v>38</v>
      </c>
      <c r="C16" s="24">
        <f>Répartition!R13</f>
        <v>118.04783047426844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776.64883955600408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baseColWidth="10" defaultRowHeight="15" x14ac:dyDescent="0.25"/>
  <cols>
    <col min="1" max="1" width="22.7109375" bestFit="1" customWidth="1"/>
    <col min="2" max="2" width="31" bestFit="1" customWidth="1"/>
  </cols>
  <sheetData>
    <row r="1" spans="1:5" x14ac:dyDescent="0.25">
      <c r="A1" s="13" t="s">
        <v>88</v>
      </c>
      <c r="B1" s="13"/>
      <c r="C1" s="13"/>
    </row>
    <row r="2" spans="1:5" ht="14.45" x14ac:dyDescent="0.35">
      <c r="A2" s="45" t="s">
        <v>67</v>
      </c>
      <c r="B2" s="45"/>
      <c r="C2" s="46">
        <f>Répartition!C13</f>
        <v>0</v>
      </c>
    </row>
    <row r="3" spans="1:5" ht="14.45" x14ac:dyDescent="0.35">
      <c r="A3">
        <v>606400</v>
      </c>
      <c r="B3" t="s">
        <v>0</v>
      </c>
      <c r="C3" s="11">
        <f>$C$2*Bilan!C2</f>
        <v>0</v>
      </c>
    </row>
    <row r="4" spans="1:5" ht="14.45" x14ac:dyDescent="0.35">
      <c r="A4">
        <v>615600</v>
      </c>
      <c r="B4" t="s">
        <v>1</v>
      </c>
      <c r="C4" s="11">
        <f>$C$2*Bilan!C3</f>
        <v>0</v>
      </c>
    </row>
    <row r="5" spans="1:5" ht="14.45" x14ac:dyDescent="0.35">
      <c r="A5">
        <v>616100</v>
      </c>
      <c r="B5" t="s">
        <v>2</v>
      </c>
      <c r="C5" s="11">
        <f>$C$2*Bilan!C4</f>
        <v>0</v>
      </c>
    </row>
    <row r="6" spans="1:5" ht="14.45" x14ac:dyDescent="0.35">
      <c r="A6">
        <v>622001</v>
      </c>
      <c r="B6" t="s">
        <v>5</v>
      </c>
      <c r="C6" s="11">
        <f>$C$2*Bilan!C5</f>
        <v>0</v>
      </c>
    </row>
    <row r="7" spans="1:5" ht="14.45" x14ac:dyDescent="0.35">
      <c r="A7">
        <v>622002</v>
      </c>
      <c r="B7" t="s">
        <v>4</v>
      </c>
      <c r="C7" s="11">
        <f>$C$2*Bilan!C6</f>
        <v>0</v>
      </c>
    </row>
    <row r="8" spans="1:5" ht="14.45" x14ac:dyDescent="0.35">
      <c r="A8">
        <v>622003</v>
      </c>
      <c r="B8" t="s">
        <v>3</v>
      </c>
      <c r="C8" s="11">
        <f>$C$2*Bilan!C7</f>
        <v>0</v>
      </c>
    </row>
    <row r="9" spans="1:5" ht="14.45" x14ac:dyDescent="0.35">
      <c r="A9">
        <v>622700</v>
      </c>
      <c r="B9" t="s">
        <v>6</v>
      </c>
      <c r="C9" s="11">
        <f>$C$2*Bilan!C8</f>
        <v>0</v>
      </c>
    </row>
    <row r="10" spans="1:5" ht="14.45" x14ac:dyDescent="0.35">
      <c r="A10">
        <v>622800</v>
      </c>
      <c r="B10" t="s">
        <v>7</v>
      </c>
      <c r="C10" s="11">
        <f>$C$2*Bilan!C9</f>
        <v>0</v>
      </c>
    </row>
    <row r="11" spans="1:5" ht="14.45" x14ac:dyDescent="0.35">
      <c r="A11">
        <v>623700</v>
      </c>
      <c r="B11" t="s">
        <v>8</v>
      </c>
      <c r="C11" s="11">
        <f>$C$2*Bilan!C10</f>
        <v>0</v>
      </c>
    </row>
    <row r="12" spans="1:5" ht="14.45" x14ac:dyDescent="0.35">
      <c r="A12">
        <v>627800</v>
      </c>
      <c r="B12" t="s">
        <v>9</v>
      </c>
      <c r="C12" s="11">
        <f>$C$2*Bilan!C11</f>
        <v>0</v>
      </c>
    </row>
    <row r="13" spans="1:5" ht="14.45" x14ac:dyDescent="0.35">
      <c r="A13">
        <v>681120</v>
      </c>
      <c r="B13" t="s">
        <v>10</v>
      </c>
      <c r="C13" s="11">
        <f>$C$2*Bilan!C12</f>
        <v>0</v>
      </c>
    </row>
    <row r="14" spans="1:5" ht="14.45" x14ac:dyDescent="0.35">
      <c r="A14">
        <v>651100</v>
      </c>
      <c r="B14" t="s">
        <v>11</v>
      </c>
      <c r="C14" s="11">
        <f>$C$2*Bilan!C13</f>
        <v>0</v>
      </c>
    </row>
    <row r="15" spans="1:5" x14ac:dyDescent="0.25">
      <c r="A15">
        <v>695000</v>
      </c>
      <c r="B15" t="s">
        <v>12</v>
      </c>
      <c r="C15" s="11">
        <f>$C$2*Bilan!C14</f>
        <v>0</v>
      </c>
      <c r="D15" s="11">
        <f>SUM(C3:C15)</f>
        <v>0</v>
      </c>
      <c r="E15" s="11">
        <f>Répartition!D13</f>
        <v>0</v>
      </c>
    </row>
    <row r="16" spans="1:5" x14ac:dyDescent="0.25">
      <c r="A16">
        <v>621400</v>
      </c>
      <c r="B16" t="s">
        <v>38</v>
      </c>
      <c r="C16" s="24">
        <f>Répartition!R11</f>
        <v>0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S4" sqref="S4"/>
    </sheetView>
  </sheetViews>
  <sheetFormatPr baseColWidth="10" defaultRowHeight="15" x14ac:dyDescent="0.25"/>
  <cols>
    <col min="2" max="2" width="18.42578125" bestFit="1" customWidth="1"/>
    <col min="4" max="4" width="11.85546875" bestFit="1" customWidth="1"/>
    <col min="6" max="7" width="0" hidden="1" customWidth="1"/>
    <col min="8" max="8" width="18.42578125" hidden="1" customWidth="1"/>
    <col min="9" max="11" width="0" hidden="1" customWidth="1"/>
    <col min="12" max="12" width="18.42578125" hidden="1" customWidth="1"/>
    <col min="13" max="14" width="0" hidden="1" customWidth="1"/>
    <col min="15" max="15" width="29.5703125" bestFit="1" customWidth="1"/>
  </cols>
  <sheetData>
    <row r="1" spans="1:19" x14ac:dyDescent="0.25">
      <c r="O1" s="2" t="s">
        <v>82</v>
      </c>
    </row>
    <row r="2" spans="1:19" ht="30" x14ac:dyDescent="0.25">
      <c r="B2" s="25" t="s">
        <v>48</v>
      </c>
      <c r="H2" s="25" t="s">
        <v>49</v>
      </c>
      <c r="L2" s="25" t="s">
        <v>50</v>
      </c>
      <c r="O2" s="66" t="s">
        <v>74</v>
      </c>
      <c r="P2" s="34" t="s">
        <v>61</v>
      </c>
      <c r="Q2" s="35" t="s">
        <v>62</v>
      </c>
      <c r="R2" s="36"/>
    </row>
    <row r="3" spans="1:19" ht="14.45" customHeight="1" x14ac:dyDescent="0.25">
      <c r="A3" s="65" t="s">
        <v>51</v>
      </c>
      <c r="B3" s="26" t="s">
        <v>52</v>
      </c>
      <c r="C3" s="26"/>
      <c r="G3" s="65" t="s">
        <v>53</v>
      </c>
      <c r="H3" s="26" t="s">
        <v>54</v>
      </c>
      <c r="I3" s="26"/>
      <c r="K3" s="65" t="s">
        <v>51</v>
      </c>
      <c r="L3" s="26" t="s">
        <v>55</v>
      </c>
      <c r="M3" s="26"/>
      <c r="O3" s="66"/>
      <c r="P3" s="37" t="s">
        <v>63</v>
      </c>
      <c r="Q3" s="35" t="s">
        <v>64</v>
      </c>
      <c r="R3" s="38" t="s">
        <v>65</v>
      </c>
    </row>
    <row r="4" spans="1:19" x14ac:dyDescent="0.25">
      <c r="A4" s="65"/>
      <c r="B4" s="27"/>
      <c r="C4" s="33" t="s">
        <v>56</v>
      </c>
      <c r="D4" s="11">
        <f>Bilan!C24-Bilan!C16</f>
        <v>32633.679999999997</v>
      </c>
      <c r="G4" s="65"/>
      <c r="H4" s="27"/>
      <c r="I4" s="28" t="s">
        <v>57</v>
      </c>
      <c r="K4" s="65"/>
      <c r="L4" s="27"/>
      <c r="M4" s="28" t="s">
        <v>57</v>
      </c>
      <c r="O4" s="39"/>
      <c r="P4" s="40"/>
      <c r="Q4" s="41">
        <v>1</v>
      </c>
      <c r="R4" s="42">
        <f>SUM(R5:R15)</f>
        <v>5849.27</v>
      </c>
      <c r="S4" t="s">
        <v>92</v>
      </c>
    </row>
    <row r="5" spans="1:19" x14ac:dyDescent="0.25">
      <c r="A5" s="65"/>
      <c r="B5" s="29" t="s">
        <v>23</v>
      </c>
      <c r="C5" s="30">
        <v>0.3773965691220989</v>
      </c>
      <c r="D5" s="11">
        <f>$D$4*C5</f>
        <v>12315.838869828454</v>
      </c>
      <c r="G5" s="65"/>
      <c r="H5" s="29" t="s">
        <v>23</v>
      </c>
      <c r="I5" s="30">
        <v>0.41729472005932738</v>
      </c>
      <c r="K5" s="65"/>
      <c r="L5" s="29" t="s">
        <v>23</v>
      </c>
      <c r="M5" s="30">
        <v>0.40007275989926699</v>
      </c>
      <c r="O5" s="13" t="s">
        <v>66</v>
      </c>
      <c r="P5" s="43"/>
      <c r="Q5" s="44"/>
      <c r="R5" s="44">
        <v>1298.5261352169525</v>
      </c>
    </row>
    <row r="6" spans="1:19" x14ac:dyDescent="0.25">
      <c r="A6" s="65"/>
      <c r="B6" s="31" t="s">
        <v>24</v>
      </c>
      <c r="C6" s="30">
        <v>0.22199798183652875</v>
      </c>
      <c r="D6" s="11">
        <f t="shared" ref="D6:D17" si="0">$D$4*C6</f>
        <v>7244.6110998990907</v>
      </c>
      <c r="G6" s="65"/>
      <c r="H6" s="31" t="s">
        <v>24</v>
      </c>
      <c r="I6" s="30">
        <v>0.22912252160468893</v>
      </c>
      <c r="K6" s="65"/>
      <c r="L6" s="31" t="s">
        <v>24</v>
      </c>
      <c r="M6" s="30">
        <v>0.20502208668349817</v>
      </c>
      <c r="O6" s="13" t="s">
        <v>68</v>
      </c>
      <c r="P6" s="43"/>
      <c r="Q6" s="44"/>
      <c r="R6" s="44">
        <v>236.09566094853687</v>
      </c>
    </row>
    <row r="7" spans="1:19" x14ac:dyDescent="0.25">
      <c r="A7" s="65"/>
      <c r="B7" s="31" t="s">
        <v>25</v>
      </c>
      <c r="C7" s="30">
        <v>7.0635721493440967E-2</v>
      </c>
      <c r="D7" s="11">
        <f t="shared" si="0"/>
        <v>2305.1035317860742</v>
      </c>
      <c r="G7" s="65"/>
      <c r="H7" s="31" t="s">
        <v>25</v>
      </c>
      <c r="I7" s="30">
        <v>2.9806765718523382E-2</v>
      </c>
      <c r="K7" s="65"/>
      <c r="L7" s="31" t="s">
        <v>25</v>
      </c>
      <c r="M7" s="30">
        <v>5.367642861981832E-2</v>
      </c>
      <c r="O7" s="13" t="s">
        <v>69</v>
      </c>
      <c r="P7" s="43"/>
      <c r="Q7" s="44"/>
      <c r="R7" s="44">
        <v>153.46217961654895</v>
      </c>
    </row>
    <row r="8" spans="1:19" x14ac:dyDescent="0.25">
      <c r="A8" s="65"/>
      <c r="B8" s="31" t="s">
        <v>26</v>
      </c>
      <c r="C8" s="30">
        <v>1.2108980827447022E-2</v>
      </c>
      <c r="D8" s="11">
        <f t="shared" si="0"/>
        <v>395.16060544904133</v>
      </c>
      <c r="G8" s="65"/>
      <c r="H8" s="31" t="s">
        <v>26</v>
      </c>
      <c r="I8" s="30">
        <v>0</v>
      </c>
      <c r="K8" s="65"/>
      <c r="L8" s="31" t="s">
        <v>26</v>
      </c>
      <c r="M8" s="30">
        <v>6.6678793316544503E-3</v>
      </c>
      <c r="O8" s="13" t="s">
        <v>70</v>
      </c>
      <c r="P8" s="43"/>
      <c r="Q8" s="44"/>
      <c r="R8" s="44">
        <v>53.121523713420792</v>
      </c>
    </row>
    <row r="9" spans="1:19" x14ac:dyDescent="0.25">
      <c r="A9" s="65"/>
      <c r="B9" s="29" t="s">
        <v>42</v>
      </c>
      <c r="C9" s="30">
        <v>2.0181634712411706E-2</v>
      </c>
      <c r="D9" s="11">
        <f t="shared" si="0"/>
        <v>658.60100908173558</v>
      </c>
      <c r="G9" s="65"/>
      <c r="H9" s="29" t="s">
        <v>42</v>
      </c>
      <c r="I9" s="30">
        <v>0</v>
      </c>
      <c r="K9" s="65"/>
      <c r="L9" s="29" t="s">
        <v>27</v>
      </c>
      <c r="M9" s="30">
        <v>2.1337213861294238E-2</v>
      </c>
      <c r="O9" s="13" t="s">
        <v>40</v>
      </c>
      <c r="P9" s="43"/>
      <c r="Q9" s="44"/>
      <c r="R9" s="44">
        <v>1298.5261352169525</v>
      </c>
    </row>
    <row r="10" spans="1:19" x14ac:dyDescent="0.25">
      <c r="A10" s="65"/>
      <c r="B10" s="29" t="s">
        <v>43</v>
      </c>
      <c r="C10" s="30">
        <v>2.6236125126135216E-2</v>
      </c>
      <c r="D10" s="11">
        <f t="shared" si="0"/>
        <v>856.18131180625619</v>
      </c>
      <c r="G10" s="65"/>
      <c r="H10" s="29" t="s">
        <v>43</v>
      </c>
      <c r="I10" s="30">
        <v>2.2355074288892537E-2</v>
      </c>
      <c r="K10" s="65"/>
      <c r="L10" s="29" t="s">
        <v>28</v>
      </c>
      <c r="M10" s="30">
        <v>2.0003637994963349E-2</v>
      </c>
      <c r="O10" s="13" t="s">
        <v>71</v>
      </c>
      <c r="P10" s="43"/>
      <c r="Q10" s="44"/>
      <c r="R10" s="44">
        <v>0</v>
      </c>
    </row>
    <row r="11" spans="1:19" x14ac:dyDescent="0.25">
      <c r="A11" s="65"/>
      <c r="B11" s="29" t="s">
        <v>58</v>
      </c>
      <c r="C11" s="30">
        <v>4.0363269424823413E-2</v>
      </c>
      <c r="D11" s="11">
        <f t="shared" si="0"/>
        <v>1317.2020181634712</v>
      </c>
      <c r="G11" s="65"/>
      <c r="H11" s="29" t="s">
        <v>58</v>
      </c>
      <c r="I11" s="30">
        <v>5.9613531437046764E-2</v>
      </c>
      <c r="K11" s="65"/>
      <c r="L11" s="29" t="s">
        <v>29</v>
      </c>
      <c r="M11" s="30">
        <v>5.3343034653235602E-2</v>
      </c>
      <c r="O11" s="13" t="s">
        <v>72</v>
      </c>
      <c r="P11" s="43"/>
      <c r="Q11" s="44"/>
      <c r="R11" s="44">
        <v>0</v>
      </c>
    </row>
    <row r="12" spans="1:19" x14ac:dyDescent="0.25">
      <c r="A12" s="65"/>
      <c r="B12" s="31" t="s">
        <v>59</v>
      </c>
      <c r="C12" s="30">
        <v>0.22199798183652875</v>
      </c>
      <c r="D12" s="11">
        <f t="shared" si="0"/>
        <v>7244.6110998990907</v>
      </c>
      <c r="G12" s="65"/>
      <c r="H12" s="31" t="s">
        <v>59</v>
      </c>
      <c r="I12" s="30">
        <v>0.23435569546189008</v>
      </c>
      <c r="K12" s="65"/>
      <c r="L12" s="31" t="s">
        <v>30</v>
      </c>
      <c r="M12" s="30">
        <v>0.20970480498053246</v>
      </c>
      <c r="O12" s="13" t="s">
        <v>36</v>
      </c>
      <c r="P12" s="43">
        <v>0</v>
      </c>
      <c r="Q12" s="44"/>
      <c r="R12" s="44">
        <v>2207.4944298688197</v>
      </c>
    </row>
    <row r="13" spans="1:19" x14ac:dyDescent="0.25">
      <c r="A13" s="65"/>
      <c r="B13" s="7" t="s">
        <v>31</v>
      </c>
      <c r="C13" s="30">
        <v>0</v>
      </c>
      <c r="D13" s="11">
        <f t="shared" si="0"/>
        <v>0</v>
      </c>
      <c r="G13" s="65"/>
      <c r="H13" s="7" t="s">
        <v>31</v>
      </c>
      <c r="I13" s="30">
        <v>7.4516914296308455E-3</v>
      </c>
      <c r="K13" s="65"/>
      <c r="L13" s="7" t="s">
        <v>31</v>
      </c>
      <c r="M13" s="30">
        <v>6.6678793316544503E-3</v>
      </c>
      <c r="O13" s="13" t="s">
        <v>73</v>
      </c>
      <c r="P13" s="43">
        <v>0</v>
      </c>
      <c r="Q13" s="44"/>
      <c r="R13" s="44">
        <v>118.04783047426844</v>
      </c>
    </row>
    <row r="14" spans="1:19" x14ac:dyDescent="0.25">
      <c r="A14" s="65"/>
      <c r="B14" s="31" t="s">
        <v>60</v>
      </c>
      <c r="C14" s="30">
        <v>9.0817356205852677E-3</v>
      </c>
      <c r="D14" s="11">
        <f t="shared" si="0"/>
        <v>296.37045408678102</v>
      </c>
      <c r="G14" s="65"/>
      <c r="H14" s="31" t="s">
        <v>60</v>
      </c>
      <c r="I14" s="30">
        <v>0</v>
      </c>
      <c r="K14" s="65"/>
      <c r="L14" s="31" t="s">
        <v>32</v>
      </c>
      <c r="M14" s="30">
        <v>7.5013642481112563E-3</v>
      </c>
      <c r="O14" s="13" t="s">
        <v>41</v>
      </c>
      <c r="P14" s="43">
        <v>0</v>
      </c>
      <c r="Q14" s="44"/>
      <c r="R14" s="44">
        <v>413.1674066599395</v>
      </c>
    </row>
    <row r="15" spans="1:19" x14ac:dyDescent="0.25">
      <c r="A15" s="65"/>
      <c r="B15" s="31" t="s">
        <v>33</v>
      </c>
      <c r="C15" s="30">
        <v>0</v>
      </c>
      <c r="D15" s="11">
        <f t="shared" si="0"/>
        <v>0</v>
      </c>
      <c r="G15" s="65"/>
      <c r="H15" s="31" t="s">
        <v>33</v>
      </c>
      <c r="I15" s="30">
        <v>0</v>
      </c>
      <c r="K15" s="65"/>
      <c r="L15" s="31" t="s">
        <v>33</v>
      </c>
      <c r="M15" s="30">
        <v>1.6002910395970679E-2</v>
      </c>
      <c r="O15" s="13" t="s">
        <v>46</v>
      </c>
      <c r="P15" s="43">
        <v>0</v>
      </c>
      <c r="Q15" s="44"/>
      <c r="R15" s="44">
        <v>70.828698284561057</v>
      </c>
    </row>
    <row r="16" spans="1:19" x14ac:dyDescent="0.25">
      <c r="A16" s="65"/>
      <c r="B16" s="59" t="s">
        <v>83</v>
      </c>
      <c r="C16" s="30">
        <v>0</v>
      </c>
      <c r="D16" s="11">
        <f t="shared" si="0"/>
        <v>0</v>
      </c>
      <c r="G16" s="65"/>
      <c r="H16" s="27" t="s">
        <v>34</v>
      </c>
      <c r="I16" s="32">
        <f>SUM(I5:I15)</f>
        <v>0.99999999999999989</v>
      </c>
      <c r="K16" s="65"/>
      <c r="L16" s="27" t="s">
        <v>34</v>
      </c>
      <c r="M16" s="32">
        <f>SUM(M5:M15)</f>
        <v>1</v>
      </c>
      <c r="O16" s="13" t="s">
        <v>89</v>
      </c>
      <c r="P16" s="43"/>
      <c r="Q16" s="44"/>
      <c r="R16" s="44">
        <v>0</v>
      </c>
    </row>
    <row r="17" spans="2:18" x14ac:dyDescent="0.25">
      <c r="B17" s="59" t="s">
        <v>84</v>
      </c>
      <c r="C17" s="30">
        <v>0</v>
      </c>
      <c r="D17" s="11">
        <f t="shared" si="0"/>
        <v>0</v>
      </c>
      <c r="O17" s="13" t="s">
        <v>90</v>
      </c>
      <c r="P17" s="43"/>
      <c r="Q17" s="44"/>
      <c r="R17" s="44">
        <v>0</v>
      </c>
    </row>
    <row r="19" spans="2:18" ht="14.45" x14ac:dyDescent="0.35">
      <c r="B19" s="27" t="s">
        <v>34</v>
      </c>
      <c r="C19" s="32">
        <f>SUM(C5:C17)</f>
        <v>1</v>
      </c>
      <c r="D19" s="11" t="str">
        <f>IF(SUM(D5:D17)=D4,"ok","erreur")</f>
        <v>ok</v>
      </c>
    </row>
  </sheetData>
  <mergeCells count="4">
    <mergeCell ref="A3:A16"/>
    <mergeCell ref="G3:G16"/>
    <mergeCell ref="K3:K16"/>
    <mergeCell ref="O2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9" sqref="A19"/>
    </sheetView>
  </sheetViews>
  <sheetFormatPr baseColWidth="10" defaultRowHeight="15" x14ac:dyDescent="0.25"/>
  <cols>
    <col min="1" max="1" width="30.85546875" bestFit="1" customWidth="1"/>
    <col min="3" max="3" width="13.7109375" customWidth="1"/>
  </cols>
  <sheetData>
    <row r="1" spans="1:3" ht="14.45" x14ac:dyDescent="0.35">
      <c r="A1" s="22" t="str">
        <f>'03'!A2</f>
        <v>Frais communs</v>
      </c>
    </row>
    <row r="2" spans="1:3" ht="14.45" x14ac:dyDescent="0.35">
      <c r="A2" s="54" t="str">
        <f>'03'!A1</f>
        <v>03 - Lorient - Chaufferies ville</v>
      </c>
      <c r="B2" s="52">
        <f>'03'!C2</f>
        <v>0.3773965691220989</v>
      </c>
      <c r="C2" s="55">
        <f>'03'!C18</f>
        <v>15699.933299697275</v>
      </c>
    </row>
    <row r="3" spans="1:3" ht="14.45" x14ac:dyDescent="0.35">
      <c r="A3" s="67" t="str">
        <f>'04'!A1</f>
        <v>04 - Lorient - Université</v>
      </c>
      <c r="B3" s="52">
        <f>'04'!C2</f>
        <v>0.22199798183652875</v>
      </c>
      <c r="C3" s="55">
        <f>'04'!C18</f>
        <v>8543.1372351160444</v>
      </c>
    </row>
    <row r="4" spans="1:3" ht="14.45" x14ac:dyDescent="0.35">
      <c r="A4" s="54" t="str">
        <f>'05'!A1</f>
        <v>05 - Lanester - Piscine</v>
      </c>
      <c r="B4" s="52">
        <f>'05'!C2</f>
        <v>4.0363269424823413E-2</v>
      </c>
      <c r="C4" s="55">
        <f>'05'!C18</f>
        <v>1553.2976791120082</v>
      </c>
    </row>
    <row r="5" spans="1:3" ht="14.45" x14ac:dyDescent="0.35">
      <c r="A5" s="54" t="str">
        <f>'06'!A1</f>
        <v>06 - Locmiquelic - Centre-ville</v>
      </c>
      <c r="B5" s="52">
        <f>'06'!C2</f>
        <v>2.6236125126135216E-2</v>
      </c>
      <c r="C5" s="55">
        <f>'06'!C18</f>
        <v>1009.6434914228054</v>
      </c>
    </row>
    <row r="6" spans="1:3" ht="14.45" x14ac:dyDescent="0.35">
      <c r="A6" s="67" t="str">
        <f>'07'!A1</f>
        <v>07 - Bubry - Maison de santé</v>
      </c>
      <c r="B6" s="52">
        <f>'07'!C2</f>
        <v>9.0817356205852677E-3</v>
      </c>
      <c r="C6" s="55">
        <f>'07'!C18</f>
        <v>349.49197780020182</v>
      </c>
    </row>
    <row r="7" spans="1:3" ht="14.45" x14ac:dyDescent="0.35">
      <c r="A7" s="67" t="str">
        <f>'08'!A1</f>
        <v>08 - Plouay - Manehouarn</v>
      </c>
      <c r="B7" s="52">
        <f>'08'!C2</f>
        <v>7.0635721493440967E-2</v>
      </c>
      <c r="C7" s="55">
        <f>'08'!C18</f>
        <v>2718.270938446014</v>
      </c>
    </row>
    <row r="8" spans="1:3" ht="14.45" x14ac:dyDescent="0.35">
      <c r="A8" s="67" t="str">
        <f>'09'!A1</f>
        <v>09 - Plouay - Mairie</v>
      </c>
      <c r="B8" s="52">
        <f>'09'!C2</f>
        <v>1.2108980827447022E-2</v>
      </c>
      <c r="C8" s="55">
        <f>'09'!C18</f>
        <v>465.98930373360224</v>
      </c>
    </row>
    <row r="9" spans="1:3" ht="14.45" x14ac:dyDescent="0.35">
      <c r="A9" s="67" t="str">
        <f>'10'!A1</f>
        <v>10 - Ploemeur - Kerdroual (Prison)</v>
      </c>
      <c r="B9" s="52">
        <f>'10'!C2</f>
        <v>0.22199798183652875</v>
      </c>
      <c r="C9" s="55">
        <f>'10'!C18</f>
        <v>8543.1372351160444</v>
      </c>
    </row>
    <row r="10" spans="1:3" ht="14.45" x14ac:dyDescent="0.35">
      <c r="A10" s="67" t="str">
        <f>'12'!A1</f>
        <v>12 - Riec sur Belon - Groupe scolaire</v>
      </c>
      <c r="B10" s="52">
        <f>'12'!C2</f>
        <v>0</v>
      </c>
      <c r="C10" s="55">
        <f>'12'!C18</f>
        <v>0</v>
      </c>
    </row>
    <row r="11" spans="1:3" ht="14.45" x14ac:dyDescent="0.35">
      <c r="A11" s="56" t="s">
        <v>86</v>
      </c>
      <c r="B11" s="52">
        <f>'13'!C2</f>
        <v>0</v>
      </c>
      <c r="C11" s="55">
        <f>'13'!C18</f>
        <v>0</v>
      </c>
    </row>
    <row r="12" spans="1:3" ht="14.45" x14ac:dyDescent="0.35">
      <c r="A12" s="56" t="str">
        <f>'15'!A1</f>
        <v>15 - Hennebont - Piscine</v>
      </c>
      <c r="B12" s="52">
        <f>'15'!C2</f>
        <v>0</v>
      </c>
      <c r="C12" s="55">
        <f>'15'!C18</f>
        <v>0</v>
      </c>
    </row>
    <row r="13" spans="1:3" ht="14.45" x14ac:dyDescent="0.35">
      <c r="A13" s="54" t="str">
        <f>'16'!A1</f>
        <v>16 - Lorient Agglomération</v>
      </c>
      <c r="B13" s="52">
        <f>'16'!C2</f>
        <v>2.0181634712411706E-2</v>
      </c>
      <c r="C13" s="55">
        <f>'16'!C18</f>
        <v>776.64883955600408</v>
      </c>
    </row>
    <row r="14" spans="1:3" x14ac:dyDescent="0.25">
      <c r="A14" s="60" t="s">
        <v>87</v>
      </c>
      <c r="B14" s="53">
        <f>'17'!C2</f>
        <v>0</v>
      </c>
      <c r="C14" s="58">
        <f>'17'!C18</f>
        <v>0</v>
      </c>
    </row>
    <row r="15" spans="1:3" ht="14.45" x14ac:dyDescent="0.35">
      <c r="A15" s="57"/>
      <c r="B15" s="52">
        <f>SUM(B2:B13)</f>
        <v>1</v>
      </c>
      <c r="C15" s="55">
        <f>SUM(C2:C13)</f>
        <v>39659.549999999996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H10" sqref="H10"/>
    </sheetView>
  </sheetViews>
  <sheetFormatPr baseColWidth="10" defaultRowHeight="15" x14ac:dyDescent="0.25"/>
  <cols>
    <col min="1" max="1" width="22.5703125" bestFit="1" customWidth="1"/>
    <col min="2" max="2" width="10.85546875" style="3"/>
    <col min="3" max="3" width="12.28515625" style="1" bestFit="1" customWidth="1"/>
    <col min="5" max="5" width="23.85546875" bestFit="1" customWidth="1"/>
    <col min="6" max="6" width="10.85546875" style="3"/>
  </cols>
  <sheetData>
    <row r="1" spans="1:7" x14ac:dyDescent="0.25">
      <c r="A1" s="13" t="s">
        <v>20</v>
      </c>
      <c r="B1" s="17"/>
      <c r="C1" s="13"/>
      <c r="E1" s="13" t="s">
        <v>0</v>
      </c>
      <c r="F1" s="13"/>
      <c r="G1" s="13"/>
    </row>
    <row r="2" spans="1:7" x14ac:dyDescent="0.25">
      <c r="A2" s="6" t="str">
        <f>[1]F1!A270</f>
        <v>% consommation de bois</v>
      </c>
      <c r="B2" s="21" t="s">
        <v>21</v>
      </c>
      <c r="C2" s="10">
        <f>Bilan!C27</f>
        <v>4200</v>
      </c>
      <c r="E2" s="6" t="s">
        <v>22</v>
      </c>
      <c r="F2" s="12" t="s">
        <v>35</v>
      </c>
      <c r="G2" s="10">
        <f>Bilan!C2</f>
        <v>122.92</v>
      </c>
    </row>
    <row r="3" spans="1:7" ht="14.45" x14ac:dyDescent="0.35">
      <c r="A3" s="7" t="s">
        <v>23</v>
      </c>
      <c r="B3" s="19">
        <f>[1]F1!D271</f>
        <v>0.76388888888888884</v>
      </c>
      <c r="C3" s="1">
        <f>$C$2*B3</f>
        <v>3208.333333333333</v>
      </c>
      <c r="E3" t="s">
        <v>23</v>
      </c>
      <c r="F3" s="15">
        <v>0.32613530962634024</v>
      </c>
      <c r="G3" s="11">
        <f>$G$2*F3</f>
        <v>40.08855225926974</v>
      </c>
    </row>
    <row r="4" spans="1:7" ht="14.45" x14ac:dyDescent="0.35">
      <c r="A4" s="7" t="s">
        <v>24</v>
      </c>
      <c r="B4" s="20">
        <f>[1]F1!D272</f>
        <v>0</v>
      </c>
      <c r="C4" s="1">
        <f t="shared" ref="C4:C13" si="0">$C$2*B4</f>
        <v>0</v>
      </c>
      <c r="E4" t="s">
        <v>24</v>
      </c>
      <c r="F4" s="15">
        <v>0.16713195304173356</v>
      </c>
      <c r="G4" s="11">
        <f t="shared" ref="G4:G13" si="1">$G$2*F4</f>
        <v>20.54385966788989</v>
      </c>
    </row>
    <row r="5" spans="1:7" ht="14.45" x14ac:dyDescent="0.35">
      <c r="A5" s="7" t="s">
        <v>25</v>
      </c>
      <c r="B5" s="20">
        <f>[1]F1!D273</f>
        <v>0</v>
      </c>
      <c r="C5" s="1">
        <f t="shared" si="0"/>
        <v>0</v>
      </c>
      <c r="E5" t="s">
        <v>25</v>
      </c>
      <c r="F5" s="15">
        <v>4.3756487374867314E-2</v>
      </c>
      <c r="G5" s="11">
        <f t="shared" si="1"/>
        <v>5.37854742811869</v>
      </c>
    </row>
    <row r="6" spans="1:7" ht="14.45" x14ac:dyDescent="0.35">
      <c r="A6" s="7" t="s">
        <v>26</v>
      </c>
      <c r="B6" s="20">
        <f>[1]F1!D274</f>
        <v>0</v>
      </c>
      <c r="C6" s="1">
        <f t="shared" si="0"/>
        <v>0</v>
      </c>
      <c r="E6" t="s">
        <v>26</v>
      </c>
      <c r="F6" s="15">
        <v>5.4355884937723371E-3</v>
      </c>
      <c r="G6" s="11">
        <f t="shared" si="1"/>
        <v>0.66814253765449572</v>
      </c>
    </row>
    <row r="7" spans="1:7" x14ac:dyDescent="0.25">
      <c r="A7" s="7" t="s">
        <v>42</v>
      </c>
      <c r="B7" s="19">
        <f>[1]F1!D275</f>
        <v>5.5555555555555552E-2</v>
      </c>
      <c r="C7" s="1">
        <f t="shared" si="0"/>
        <v>233.33333333333331</v>
      </c>
      <c r="E7" t="s">
        <v>27</v>
      </c>
      <c r="F7" s="15">
        <v>1.7393883180071481E-2</v>
      </c>
      <c r="G7" s="11">
        <f t="shared" si="1"/>
        <v>2.1380561204943866</v>
      </c>
    </row>
    <row r="8" spans="1:7" ht="14.45" x14ac:dyDescent="0.35">
      <c r="A8" s="7" t="s">
        <v>43</v>
      </c>
      <c r="B8" s="19">
        <f>[1]F1!D276</f>
        <v>4.1666666666666664E-2</v>
      </c>
      <c r="C8" s="1">
        <f t="shared" si="0"/>
        <v>175</v>
      </c>
      <c r="E8" t="s">
        <v>28</v>
      </c>
      <c r="F8" s="15">
        <v>1.6306765481317011E-2</v>
      </c>
      <c r="G8" s="11">
        <f t="shared" si="1"/>
        <v>2.0044276129634873</v>
      </c>
    </row>
    <row r="9" spans="1:7" ht="14.45" x14ac:dyDescent="0.35">
      <c r="A9" s="7" t="s">
        <v>44</v>
      </c>
      <c r="B9" s="19">
        <f>[1]F1!D277</f>
        <v>0.1388888888888889</v>
      </c>
      <c r="C9" s="1">
        <f t="shared" si="0"/>
        <v>583.33333333333337</v>
      </c>
      <c r="E9" t="s">
        <v>29</v>
      </c>
      <c r="F9" s="15">
        <v>4.3484707950178697E-2</v>
      </c>
      <c r="G9" s="11">
        <f t="shared" si="1"/>
        <v>5.3451403012359657</v>
      </c>
    </row>
    <row r="10" spans="1:7" x14ac:dyDescent="0.25">
      <c r="A10" s="7" t="s">
        <v>45</v>
      </c>
      <c r="B10" s="20">
        <f>[1]F1!D278</f>
        <v>0</v>
      </c>
      <c r="C10" s="1">
        <f t="shared" si="0"/>
        <v>0</v>
      </c>
      <c r="E10" t="s">
        <v>30</v>
      </c>
      <c r="F10" s="15">
        <v>0.17094925812914</v>
      </c>
      <c r="G10" s="11">
        <f t="shared" si="1"/>
        <v>21.013082809233889</v>
      </c>
    </row>
    <row r="11" spans="1:7" ht="14.45" x14ac:dyDescent="0.35">
      <c r="A11" s="7" t="s">
        <v>31</v>
      </c>
      <c r="B11" s="20">
        <f>[1]F1!D279</f>
        <v>0</v>
      </c>
      <c r="C11" s="1">
        <f t="shared" si="0"/>
        <v>0</v>
      </c>
      <c r="E11" t="s">
        <v>31</v>
      </c>
      <c r="F11" s="15">
        <v>0.1902455972820318</v>
      </c>
      <c r="G11" s="11">
        <f t="shared" si="1"/>
        <v>23.384988817907349</v>
      </c>
    </row>
    <row r="12" spans="1:7" ht="14.45" x14ac:dyDescent="0.35">
      <c r="A12" s="7" t="s">
        <v>32</v>
      </c>
      <c r="B12" s="20">
        <f>[1]F1!D280</f>
        <v>0</v>
      </c>
      <c r="C12" s="1">
        <f t="shared" si="0"/>
        <v>0</v>
      </c>
      <c r="D12" s="1"/>
      <c r="E12" t="s">
        <v>32</v>
      </c>
      <c r="F12" s="15">
        <v>6.1150370554938797E-3</v>
      </c>
      <c r="G12" s="11">
        <f t="shared" si="1"/>
        <v>0.75166035486130767</v>
      </c>
    </row>
    <row r="13" spans="1:7" x14ac:dyDescent="0.25">
      <c r="A13" s="7" t="s">
        <v>33</v>
      </c>
      <c r="B13" s="20">
        <f>[1]F1!D281</f>
        <v>0</v>
      </c>
      <c r="C13" s="1">
        <f t="shared" si="0"/>
        <v>0</v>
      </c>
      <c r="E13" t="s">
        <v>33</v>
      </c>
      <c r="F13" s="15">
        <v>1.304541238505361E-2</v>
      </c>
      <c r="G13" s="11">
        <f t="shared" si="1"/>
        <v>1.6035420903707898</v>
      </c>
    </row>
    <row r="14" spans="1:7" ht="14.45" x14ac:dyDescent="0.35">
      <c r="A14" s="8" t="str">
        <f>[1]F1!A282</f>
        <v xml:space="preserve">total % </v>
      </c>
      <c r="B14" s="16">
        <f t="shared" ref="B14:C14" si="2">SUM(B3:B13)</f>
        <v>1</v>
      </c>
      <c r="C14" s="10">
        <f t="shared" si="2"/>
        <v>4200</v>
      </c>
      <c r="E14" s="8" t="s">
        <v>34</v>
      </c>
      <c r="F14" s="16">
        <f>SUM(F2:F13)</f>
        <v>1</v>
      </c>
      <c r="G14" s="10">
        <f>SUM(G3:G13)</f>
        <v>122.92</v>
      </c>
    </row>
    <row r="16" spans="1:7" ht="14.45" x14ac:dyDescent="0.35">
      <c r="A16" s="13" t="s">
        <v>1</v>
      </c>
      <c r="B16" s="17"/>
      <c r="C16" s="13"/>
      <c r="E16" s="13" t="s">
        <v>2</v>
      </c>
      <c r="F16" s="17"/>
      <c r="G16" s="13"/>
    </row>
    <row r="17" spans="1:7" ht="14.45" x14ac:dyDescent="0.35">
      <c r="A17" s="6" t="s">
        <v>22</v>
      </c>
      <c r="B17" s="12" t="s">
        <v>35</v>
      </c>
      <c r="C17" s="10">
        <f>Bilan!C3</f>
        <v>572.5</v>
      </c>
      <c r="E17" s="6" t="s">
        <v>22</v>
      </c>
      <c r="F17" s="12" t="s">
        <v>35</v>
      </c>
      <c r="G17" s="10">
        <f>Bilan!C4</f>
        <v>472.87</v>
      </c>
    </row>
    <row r="18" spans="1:7" ht="14.45" x14ac:dyDescent="0.35">
      <c r="A18" t="s">
        <v>23</v>
      </c>
      <c r="B18" s="15">
        <v>0.32613530962634024</v>
      </c>
      <c r="C18" s="11">
        <f>$C$17*B18</f>
        <v>186.71246476107979</v>
      </c>
      <c r="E18" t="s">
        <v>23</v>
      </c>
      <c r="F18" s="15">
        <v>0.32613530962634024</v>
      </c>
      <c r="G18" s="11">
        <f>$G$17*F18</f>
        <v>154.21960386300751</v>
      </c>
    </row>
    <row r="19" spans="1:7" ht="14.45" x14ac:dyDescent="0.35">
      <c r="A19" t="s">
        <v>24</v>
      </c>
      <c r="B19" s="15">
        <v>0.16713195304173356</v>
      </c>
      <c r="C19" s="11">
        <f t="shared" ref="C19:C28" si="3">$C$17*B19</f>
        <v>95.683043116392469</v>
      </c>
      <c r="E19" t="s">
        <v>24</v>
      </c>
      <c r="F19" s="15">
        <v>0.16713195304173356</v>
      </c>
      <c r="G19" s="11">
        <f t="shared" ref="G19:G28" si="4">$G$17*F19</f>
        <v>79.031686634844547</v>
      </c>
    </row>
    <row r="20" spans="1:7" ht="14.45" x14ac:dyDescent="0.35">
      <c r="A20" t="s">
        <v>25</v>
      </c>
      <c r="B20" s="15">
        <v>4.3756487374867314E-2</v>
      </c>
      <c r="C20" s="11">
        <f t="shared" si="3"/>
        <v>25.050589022111538</v>
      </c>
      <c r="E20" t="s">
        <v>25</v>
      </c>
      <c r="F20" s="15">
        <v>4.3756487374867314E-2</v>
      </c>
      <c r="G20" s="11">
        <f t="shared" si="4"/>
        <v>20.691130184953508</v>
      </c>
    </row>
    <row r="21" spans="1:7" ht="14.45" x14ac:dyDescent="0.35">
      <c r="A21" t="s">
        <v>26</v>
      </c>
      <c r="B21" s="15">
        <v>5.4355884937723371E-3</v>
      </c>
      <c r="C21" s="11">
        <f t="shared" si="3"/>
        <v>3.1118744126846631</v>
      </c>
      <c r="E21" t="s">
        <v>26</v>
      </c>
      <c r="F21" s="15">
        <v>5.4355884937723371E-3</v>
      </c>
      <c r="G21" s="11">
        <f t="shared" si="4"/>
        <v>2.570326731050125</v>
      </c>
    </row>
    <row r="22" spans="1:7" ht="14.45" x14ac:dyDescent="0.35">
      <c r="A22" t="s">
        <v>27</v>
      </c>
      <c r="B22" s="15">
        <v>1.7393883180071481E-2</v>
      </c>
      <c r="C22" s="11">
        <f t="shared" si="3"/>
        <v>9.957998120590922</v>
      </c>
      <c r="E22" t="s">
        <v>27</v>
      </c>
      <c r="F22" s="15">
        <v>1.7393883180071481E-2</v>
      </c>
      <c r="G22" s="11">
        <f t="shared" si="4"/>
        <v>8.2250455393604014</v>
      </c>
    </row>
    <row r="23" spans="1:7" ht="14.45" x14ac:dyDescent="0.35">
      <c r="A23" t="s">
        <v>28</v>
      </c>
      <c r="B23" s="15">
        <v>1.6306765481317011E-2</v>
      </c>
      <c r="C23" s="11">
        <f t="shared" si="3"/>
        <v>9.335623238053989</v>
      </c>
      <c r="E23" t="s">
        <v>28</v>
      </c>
      <c r="F23" s="15">
        <v>1.6306765481317011E-2</v>
      </c>
      <c r="G23" s="11">
        <f t="shared" si="4"/>
        <v>7.710980193150375</v>
      </c>
    </row>
    <row r="24" spans="1:7" ht="14.45" x14ac:dyDescent="0.35">
      <c r="A24" t="s">
        <v>29</v>
      </c>
      <c r="B24" s="15">
        <v>4.3484707950178697E-2</v>
      </c>
      <c r="C24" s="11">
        <f t="shared" si="3"/>
        <v>24.894995301477305</v>
      </c>
      <c r="E24" t="s">
        <v>29</v>
      </c>
      <c r="F24" s="15">
        <v>4.3484707950178697E-2</v>
      </c>
      <c r="G24" s="11">
        <f t="shared" si="4"/>
        <v>20.562613848401</v>
      </c>
    </row>
    <row r="25" spans="1:7" ht="14.45" x14ac:dyDescent="0.35">
      <c r="A25" t="s">
        <v>30</v>
      </c>
      <c r="B25" s="15">
        <v>0.17094925812914</v>
      </c>
      <c r="C25" s="11">
        <f t="shared" si="3"/>
        <v>97.868450278932642</v>
      </c>
      <c r="E25" t="s">
        <v>30</v>
      </c>
      <c r="F25" s="15">
        <v>0.17094925812914</v>
      </c>
      <c r="G25" s="11">
        <f t="shared" si="4"/>
        <v>80.836775691526427</v>
      </c>
    </row>
    <row r="26" spans="1:7" ht="14.45" x14ac:dyDescent="0.35">
      <c r="A26" t="s">
        <v>31</v>
      </c>
      <c r="B26" s="15">
        <v>0.1902455972820318</v>
      </c>
      <c r="C26" s="11">
        <f t="shared" si="3"/>
        <v>108.9156044439632</v>
      </c>
      <c r="E26" t="s">
        <v>31</v>
      </c>
      <c r="F26" s="15">
        <v>0.1902455972820318</v>
      </c>
      <c r="G26" s="11">
        <f t="shared" si="4"/>
        <v>89.961435586754376</v>
      </c>
    </row>
    <row r="27" spans="1:7" ht="14.45" x14ac:dyDescent="0.35">
      <c r="A27" t="s">
        <v>32</v>
      </c>
      <c r="B27" s="15">
        <v>6.1150370554938797E-3</v>
      </c>
      <c r="C27" s="11">
        <f t="shared" si="3"/>
        <v>3.5008587142702461</v>
      </c>
      <c r="E27" t="s">
        <v>32</v>
      </c>
      <c r="F27" s="15">
        <v>6.1150370554938797E-3</v>
      </c>
      <c r="G27" s="11">
        <f t="shared" si="4"/>
        <v>2.8916175724313908</v>
      </c>
    </row>
    <row r="28" spans="1:7" x14ac:dyDescent="0.25">
      <c r="A28" t="s">
        <v>33</v>
      </c>
      <c r="B28" s="15">
        <v>1.304541238505361E-2</v>
      </c>
      <c r="C28" s="11">
        <f t="shared" si="3"/>
        <v>7.4684985904431915</v>
      </c>
      <c r="E28" t="s">
        <v>33</v>
      </c>
      <c r="F28" s="15">
        <v>1.304541238505361E-2</v>
      </c>
      <c r="G28" s="11">
        <f t="shared" si="4"/>
        <v>6.1687841545203002</v>
      </c>
    </row>
    <row r="29" spans="1:7" ht="14.45" x14ac:dyDescent="0.35">
      <c r="A29" s="8" t="s">
        <v>34</v>
      </c>
      <c r="B29" s="16">
        <f>SUM(B17:B28)</f>
        <v>1</v>
      </c>
      <c r="C29" s="10">
        <f>SUM(C18:C28)</f>
        <v>572.5</v>
      </c>
      <c r="E29" s="8" t="s">
        <v>34</v>
      </c>
      <c r="F29" s="16">
        <f>SUM(F17:F28)</f>
        <v>1</v>
      </c>
      <c r="G29" s="10">
        <f>SUM(G18:G28)</f>
        <v>472.86999999999995</v>
      </c>
    </row>
    <row r="31" spans="1:7" ht="14.45" x14ac:dyDescent="0.35">
      <c r="A31" s="13" t="s">
        <v>5</v>
      </c>
      <c r="B31" s="17"/>
      <c r="C31" s="13"/>
      <c r="E31" s="13" t="s">
        <v>4</v>
      </c>
      <c r="F31" s="17"/>
      <c r="G31" s="13"/>
    </row>
    <row r="32" spans="1:7" x14ac:dyDescent="0.25">
      <c r="A32" s="6" t="s">
        <v>22</v>
      </c>
      <c r="B32" s="12" t="s">
        <v>35</v>
      </c>
      <c r="C32" s="10">
        <f>Bilan!C5</f>
        <v>16564.5</v>
      </c>
      <c r="E32" s="6" t="s">
        <v>22</v>
      </c>
      <c r="F32" s="12" t="s">
        <v>35</v>
      </c>
      <c r="G32" s="10">
        <f>Bilan!C6</f>
        <v>5393.6</v>
      </c>
    </row>
    <row r="33" spans="1:7" x14ac:dyDescent="0.25">
      <c r="A33" t="s">
        <v>23</v>
      </c>
      <c r="B33" s="15">
        <v>0.32613530962634024</v>
      </c>
      <c r="C33" s="1">
        <f>$C$32*B33</f>
        <v>5402.268336305513</v>
      </c>
      <c r="E33" t="s">
        <v>23</v>
      </c>
      <c r="F33" s="15">
        <v>0.32613530962634024</v>
      </c>
      <c r="G33" s="11">
        <f>$G$32*F33</f>
        <v>1759.0434060006289</v>
      </c>
    </row>
    <row r="34" spans="1:7" x14ac:dyDescent="0.25">
      <c r="A34" t="s">
        <v>24</v>
      </c>
      <c r="B34" s="15">
        <v>0.16713195304173356</v>
      </c>
      <c r="C34" s="1">
        <f t="shared" ref="C34:C43" si="5">$C$32*B34</f>
        <v>2768.4572361597957</v>
      </c>
      <c r="E34" t="s">
        <v>24</v>
      </c>
      <c r="F34" s="15">
        <v>0.16713195304173356</v>
      </c>
      <c r="G34" s="11">
        <f t="shared" ref="G34:G43" si="6">$G$32*F34</f>
        <v>901.44290192589415</v>
      </c>
    </row>
    <row r="35" spans="1:7" x14ac:dyDescent="0.25">
      <c r="A35" t="s">
        <v>25</v>
      </c>
      <c r="B35" s="15">
        <v>4.3756487374867314E-2</v>
      </c>
      <c r="C35" s="1">
        <f t="shared" si="5"/>
        <v>724.80433512098966</v>
      </c>
      <c r="E35" t="s">
        <v>25</v>
      </c>
      <c r="F35" s="15">
        <v>4.3756487374867314E-2</v>
      </c>
      <c r="G35" s="11">
        <f t="shared" si="6"/>
        <v>236.00499030508436</v>
      </c>
    </row>
    <row r="36" spans="1:7" x14ac:dyDescent="0.25">
      <c r="A36" t="s">
        <v>26</v>
      </c>
      <c r="B36" s="15">
        <v>5.4355884937723371E-3</v>
      </c>
      <c r="C36" s="1">
        <f t="shared" si="5"/>
        <v>90.037805605091876</v>
      </c>
      <c r="E36" t="s">
        <v>26</v>
      </c>
      <c r="F36" s="15">
        <v>5.4355884937723371E-3</v>
      </c>
      <c r="G36" s="11">
        <f t="shared" si="6"/>
        <v>29.317390100010481</v>
      </c>
    </row>
    <row r="37" spans="1:7" x14ac:dyDescent="0.25">
      <c r="A37" t="s">
        <v>27</v>
      </c>
      <c r="B37" s="15">
        <v>1.7393883180071481E-2</v>
      </c>
      <c r="C37" s="1">
        <f t="shared" si="5"/>
        <v>288.12097793629403</v>
      </c>
      <c r="E37" t="s">
        <v>27</v>
      </c>
      <c r="F37" s="15">
        <v>1.7393883180071481E-2</v>
      </c>
      <c r="G37" s="11">
        <f t="shared" si="6"/>
        <v>93.815648320033546</v>
      </c>
    </row>
    <row r="38" spans="1:7" x14ac:dyDescent="0.25">
      <c r="A38" t="s">
        <v>28</v>
      </c>
      <c r="B38" s="15">
        <v>1.6306765481317011E-2</v>
      </c>
      <c r="C38" s="1">
        <f t="shared" si="5"/>
        <v>270.11341681527563</v>
      </c>
      <c r="E38" t="s">
        <v>28</v>
      </c>
      <c r="F38" s="15">
        <v>1.6306765481317011E-2</v>
      </c>
      <c r="G38" s="11">
        <f t="shared" si="6"/>
        <v>87.95217030003144</v>
      </c>
    </row>
    <row r="39" spans="1:7" x14ac:dyDescent="0.25">
      <c r="A39" t="s">
        <v>29</v>
      </c>
      <c r="B39" s="15">
        <v>4.3484707950178697E-2</v>
      </c>
      <c r="C39" s="1">
        <f t="shared" si="5"/>
        <v>720.30244484073501</v>
      </c>
      <c r="E39" t="s">
        <v>29</v>
      </c>
      <c r="F39" s="15">
        <v>4.3484707950178697E-2</v>
      </c>
      <c r="G39" s="11">
        <f t="shared" si="6"/>
        <v>234.53912080008385</v>
      </c>
    </row>
    <row r="40" spans="1:7" x14ac:dyDescent="0.25">
      <c r="A40" t="s">
        <v>30</v>
      </c>
      <c r="B40" s="15">
        <v>0.17094925812914</v>
      </c>
      <c r="C40" s="1">
        <f t="shared" si="5"/>
        <v>2831.6889862801395</v>
      </c>
      <c r="E40" t="s">
        <v>30</v>
      </c>
      <c r="F40" s="15">
        <v>0.17094925812914</v>
      </c>
      <c r="G40" s="11">
        <f t="shared" si="6"/>
        <v>922.0319186453296</v>
      </c>
    </row>
    <row r="41" spans="1:7" x14ac:dyDescent="0.25">
      <c r="A41" t="s">
        <v>31</v>
      </c>
      <c r="B41" s="15">
        <v>0.1902455972820318</v>
      </c>
      <c r="C41" s="1">
        <f t="shared" si="5"/>
        <v>3151.3231961782158</v>
      </c>
      <c r="E41" t="s">
        <v>31</v>
      </c>
      <c r="F41" s="15">
        <v>0.1902455972820318</v>
      </c>
      <c r="G41" s="11">
        <f t="shared" si="6"/>
        <v>1026.1086535003667</v>
      </c>
    </row>
    <row r="42" spans="1:7" x14ac:dyDescent="0.25">
      <c r="A42" t="s">
        <v>32</v>
      </c>
      <c r="B42" s="15">
        <v>6.1150370554938797E-3</v>
      </c>
      <c r="C42" s="1">
        <f t="shared" si="5"/>
        <v>101.29253130572837</v>
      </c>
      <c r="E42" t="s">
        <v>32</v>
      </c>
      <c r="F42" s="15">
        <v>6.1150370554938797E-3</v>
      </c>
      <c r="G42" s="11">
        <f t="shared" si="6"/>
        <v>32.982063862511794</v>
      </c>
    </row>
    <row r="43" spans="1:7" x14ac:dyDescent="0.25">
      <c r="A43" t="s">
        <v>33</v>
      </c>
      <c r="B43" s="15">
        <v>1.304541238505361E-2</v>
      </c>
      <c r="C43" s="1">
        <f t="shared" si="5"/>
        <v>216.09073345222052</v>
      </c>
      <c r="E43" t="s">
        <v>33</v>
      </c>
      <c r="F43" s="15">
        <v>1.304541238505361E-2</v>
      </c>
      <c r="G43" s="11">
        <f t="shared" si="6"/>
        <v>70.361736240025152</v>
      </c>
    </row>
    <row r="44" spans="1:7" x14ac:dyDescent="0.25">
      <c r="A44" s="8" t="s">
        <v>34</v>
      </c>
      <c r="B44" s="16">
        <f>SUM(B32:B43)</f>
        <v>1</v>
      </c>
      <c r="C44" s="10">
        <f>SUM(C33:C43)</f>
        <v>16564.499999999996</v>
      </c>
      <c r="E44" s="8" t="s">
        <v>34</v>
      </c>
      <c r="F44" s="16">
        <f>SUM(F32:F43)</f>
        <v>1</v>
      </c>
      <c r="G44" s="10">
        <f>SUM(G33:G43)</f>
        <v>5393.6</v>
      </c>
    </row>
    <row r="46" spans="1:7" x14ac:dyDescent="0.25">
      <c r="A46" s="13" t="s">
        <v>3</v>
      </c>
      <c r="B46" s="17"/>
      <c r="C46" s="13"/>
      <c r="E46" s="13" t="s">
        <v>6</v>
      </c>
      <c r="F46" s="18"/>
      <c r="G46" s="14"/>
    </row>
    <row r="47" spans="1:7" x14ac:dyDescent="0.25">
      <c r="A47" s="6" t="s">
        <v>22</v>
      </c>
      <c r="B47" s="12" t="s">
        <v>35</v>
      </c>
      <c r="C47" s="10">
        <f>Bilan!C7</f>
        <v>3500</v>
      </c>
      <c r="E47" s="6" t="s">
        <v>22</v>
      </c>
      <c r="F47" s="12" t="s">
        <v>35</v>
      </c>
      <c r="G47" s="10">
        <f>Bilan!C8</f>
        <v>825.96</v>
      </c>
    </row>
    <row r="48" spans="1:7" x14ac:dyDescent="0.25">
      <c r="A48" t="s">
        <v>23</v>
      </c>
      <c r="B48" s="15">
        <v>0.32613530962634024</v>
      </c>
      <c r="C48" s="1">
        <f>$C$47*B48</f>
        <v>1141.4735836921909</v>
      </c>
      <c r="E48" t="s">
        <v>23</v>
      </c>
      <c r="F48" s="15">
        <v>0.32613530962634024</v>
      </c>
      <c r="G48" s="11">
        <f>$G$47*F48</f>
        <v>269.374720338972</v>
      </c>
    </row>
    <row r="49" spans="1:7" x14ac:dyDescent="0.25">
      <c r="A49" t="s">
        <v>24</v>
      </c>
      <c r="B49" s="15">
        <v>0.16713195304173356</v>
      </c>
      <c r="C49" s="1">
        <f t="shared" ref="C49:C58" si="7">$C$47*B49</f>
        <v>584.96183564606747</v>
      </c>
      <c r="E49" t="s">
        <v>24</v>
      </c>
      <c r="F49" s="15">
        <v>0.16713195304173356</v>
      </c>
      <c r="G49" s="11">
        <f t="shared" ref="G49:G58" si="8">$G$47*F49</f>
        <v>138.04430793435026</v>
      </c>
    </row>
    <row r="50" spans="1:7" x14ac:dyDescent="0.25">
      <c r="A50" t="s">
        <v>25</v>
      </c>
      <c r="B50" s="15">
        <v>4.3756487374867314E-2</v>
      </c>
      <c r="C50" s="1">
        <f t="shared" si="7"/>
        <v>153.14770581203561</v>
      </c>
      <c r="E50" t="s">
        <v>25</v>
      </c>
      <c r="F50" s="15">
        <v>4.3756487374867314E-2</v>
      </c>
      <c r="G50" s="11">
        <f t="shared" si="8"/>
        <v>36.141108312145406</v>
      </c>
    </row>
    <row r="51" spans="1:7" x14ac:dyDescent="0.25">
      <c r="A51" t="s">
        <v>26</v>
      </c>
      <c r="B51" s="15">
        <v>5.4355884937723371E-3</v>
      </c>
      <c r="C51" s="1">
        <f t="shared" si="7"/>
        <v>19.02455972820318</v>
      </c>
      <c r="E51" t="s">
        <v>26</v>
      </c>
      <c r="F51" s="15">
        <v>5.4355884937723371E-3</v>
      </c>
      <c r="G51" s="11">
        <f t="shared" si="8"/>
        <v>4.4895786723161999</v>
      </c>
    </row>
    <row r="52" spans="1:7" x14ac:dyDescent="0.25">
      <c r="A52" t="s">
        <v>27</v>
      </c>
      <c r="B52" s="15">
        <v>1.7393883180071481E-2</v>
      </c>
      <c r="C52" s="1">
        <f t="shared" si="7"/>
        <v>60.878591130250186</v>
      </c>
      <c r="E52" t="s">
        <v>27</v>
      </c>
      <c r="F52" s="15">
        <v>1.7393883180071481E-2</v>
      </c>
      <c r="G52" s="11">
        <f t="shared" si="8"/>
        <v>14.36665175141184</v>
      </c>
    </row>
    <row r="53" spans="1:7" x14ac:dyDescent="0.25">
      <c r="A53" t="s">
        <v>28</v>
      </c>
      <c r="B53" s="15">
        <v>1.6306765481317011E-2</v>
      </c>
      <c r="C53" s="1">
        <f t="shared" si="7"/>
        <v>57.073679184609539</v>
      </c>
      <c r="E53" t="s">
        <v>28</v>
      </c>
      <c r="F53" s="15">
        <v>1.6306765481317011E-2</v>
      </c>
      <c r="G53" s="11">
        <f t="shared" si="8"/>
        <v>13.468736016948599</v>
      </c>
    </row>
    <row r="54" spans="1:7" x14ac:dyDescent="0.25">
      <c r="A54" t="s">
        <v>29</v>
      </c>
      <c r="B54" s="15">
        <v>4.3484707950178697E-2</v>
      </c>
      <c r="C54" s="1">
        <f t="shared" si="7"/>
        <v>152.19647782562544</v>
      </c>
      <c r="E54" t="s">
        <v>29</v>
      </c>
      <c r="F54" s="15">
        <v>4.3484707950178697E-2</v>
      </c>
      <c r="G54" s="11">
        <f t="shared" si="8"/>
        <v>35.916629378529599</v>
      </c>
    </row>
    <row r="55" spans="1:7" x14ac:dyDescent="0.25">
      <c r="A55" t="s">
        <v>30</v>
      </c>
      <c r="B55" s="15">
        <v>0.17094925812914</v>
      </c>
      <c r="C55" s="1">
        <f t="shared" si="7"/>
        <v>598.32240345199</v>
      </c>
      <c r="E55" t="s">
        <v>30</v>
      </c>
      <c r="F55" s="15">
        <v>0.17094925812914</v>
      </c>
      <c r="G55" s="11">
        <f t="shared" si="8"/>
        <v>141.19724924434448</v>
      </c>
    </row>
    <row r="56" spans="1:7" x14ac:dyDescent="0.25">
      <c r="A56" t="s">
        <v>31</v>
      </c>
      <c r="B56" s="15">
        <v>0.1902455972820318</v>
      </c>
      <c r="C56" s="1">
        <f t="shared" si="7"/>
        <v>665.85959048711129</v>
      </c>
      <c r="E56" t="s">
        <v>31</v>
      </c>
      <c r="F56" s="15">
        <v>0.1902455972820318</v>
      </c>
      <c r="G56" s="11">
        <f t="shared" si="8"/>
        <v>157.13525353106701</v>
      </c>
    </row>
    <row r="57" spans="1:7" x14ac:dyDescent="0.25">
      <c r="A57" t="s">
        <v>32</v>
      </c>
      <c r="B57" s="15">
        <v>6.1150370554938797E-3</v>
      </c>
      <c r="C57" s="1">
        <f t="shared" si="7"/>
        <v>21.40262969422858</v>
      </c>
      <c r="E57" t="s">
        <v>32</v>
      </c>
      <c r="F57" s="15">
        <v>6.1150370554938797E-3</v>
      </c>
      <c r="G57" s="11">
        <f t="shared" si="8"/>
        <v>5.0507760063557248</v>
      </c>
    </row>
    <row r="58" spans="1:7" x14ac:dyDescent="0.25">
      <c r="A58" t="s">
        <v>33</v>
      </c>
      <c r="B58" s="15">
        <v>1.304541238505361E-2</v>
      </c>
      <c r="C58" s="1">
        <f t="shared" si="7"/>
        <v>45.658943347687632</v>
      </c>
      <c r="E58" t="s">
        <v>33</v>
      </c>
      <c r="F58" s="15">
        <v>1.304541238505361E-2</v>
      </c>
      <c r="G58" s="11">
        <f t="shared" si="8"/>
        <v>10.774988813558879</v>
      </c>
    </row>
    <row r="59" spans="1:7" x14ac:dyDescent="0.25">
      <c r="A59" s="8" t="s">
        <v>34</v>
      </c>
      <c r="B59" s="16">
        <f>SUM(B47:B58)</f>
        <v>1</v>
      </c>
      <c r="C59" s="10">
        <f>SUM(C48:C58)</f>
        <v>3499.9999999999995</v>
      </c>
      <c r="E59" s="8" t="s">
        <v>34</v>
      </c>
      <c r="F59" s="16">
        <f>SUM(F47:F58)</f>
        <v>1</v>
      </c>
      <c r="G59" s="10">
        <f>SUM(G48:G58)</f>
        <v>825.96</v>
      </c>
    </row>
    <row r="61" spans="1:7" x14ac:dyDescent="0.25">
      <c r="A61" s="13" t="s">
        <v>7</v>
      </c>
      <c r="B61" s="17"/>
      <c r="C61" s="13"/>
      <c r="E61" s="13" t="s">
        <v>8</v>
      </c>
      <c r="F61" s="17"/>
      <c r="G61" s="13"/>
    </row>
    <row r="62" spans="1:7" x14ac:dyDescent="0.25">
      <c r="A62" s="6" t="s">
        <v>22</v>
      </c>
      <c r="B62" s="12" t="s">
        <v>35</v>
      </c>
      <c r="C62" s="10">
        <f>Bilan!C9</f>
        <v>3000</v>
      </c>
      <c r="E62" s="6" t="s">
        <v>22</v>
      </c>
      <c r="F62" s="12" t="s">
        <v>35</v>
      </c>
      <c r="G62" s="10">
        <f>Bilan!C10</f>
        <v>90</v>
      </c>
    </row>
    <row r="63" spans="1:7" x14ac:dyDescent="0.25">
      <c r="A63" t="s">
        <v>23</v>
      </c>
      <c r="B63" s="15">
        <v>0.32613530962634024</v>
      </c>
      <c r="C63" s="1">
        <f>$C$62*B63</f>
        <v>978.40592887902073</v>
      </c>
      <c r="E63" t="s">
        <v>23</v>
      </c>
      <c r="F63" s="15">
        <v>0.32613530962634024</v>
      </c>
      <c r="G63" s="11">
        <f>$G$62*F63</f>
        <v>29.352177866370621</v>
      </c>
    </row>
    <row r="64" spans="1:7" x14ac:dyDescent="0.25">
      <c r="A64" t="s">
        <v>24</v>
      </c>
      <c r="B64" s="15">
        <v>0.16713195304173356</v>
      </c>
      <c r="C64" s="1">
        <f t="shared" ref="C64:C73" si="9">$C$62*B64</f>
        <v>501.39585912520067</v>
      </c>
      <c r="E64" t="s">
        <v>24</v>
      </c>
      <c r="F64" s="15">
        <v>0.16713195304173356</v>
      </c>
      <c r="G64" s="11">
        <f t="shared" ref="G64:G73" si="10">$G$62*F64</f>
        <v>15.04187577375602</v>
      </c>
    </row>
    <row r="65" spans="1:7" x14ac:dyDescent="0.25">
      <c r="A65" t="s">
        <v>25</v>
      </c>
      <c r="B65" s="15">
        <v>4.3756487374867314E-2</v>
      </c>
      <c r="C65" s="1">
        <f t="shared" si="9"/>
        <v>131.26946212460194</v>
      </c>
      <c r="E65" t="s">
        <v>25</v>
      </c>
      <c r="F65" s="15">
        <v>4.3756487374867314E-2</v>
      </c>
      <c r="G65" s="11">
        <f t="shared" si="10"/>
        <v>3.9380838637380582</v>
      </c>
    </row>
    <row r="66" spans="1:7" x14ac:dyDescent="0.25">
      <c r="A66" t="s">
        <v>26</v>
      </c>
      <c r="B66" s="15">
        <v>5.4355884937723371E-3</v>
      </c>
      <c r="C66" s="1">
        <f t="shared" si="9"/>
        <v>16.306765481317012</v>
      </c>
      <c r="E66" t="s">
        <v>26</v>
      </c>
      <c r="F66" s="15">
        <v>5.4355884937723371E-3</v>
      </c>
      <c r="G66" s="11">
        <f t="shared" si="10"/>
        <v>0.48920296443951033</v>
      </c>
    </row>
    <row r="67" spans="1:7" x14ac:dyDescent="0.25">
      <c r="A67" t="s">
        <v>27</v>
      </c>
      <c r="B67" s="15">
        <v>1.7393883180071481E-2</v>
      </c>
      <c r="C67" s="1">
        <f t="shared" si="9"/>
        <v>52.181649540214444</v>
      </c>
      <c r="E67" t="s">
        <v>27</v>
      </c>
      <c r="F67" s="15">
        <v>1.7393883180071481E-2</v>
      </c>
      <c r="G67" s="11">
        <f t="shared" si="10"/>
        <v>1.5654494862064332</v>
      </c>
    </row>
    <row r="68" spans="1:7" x14ac:dyDescent="0.25">
      <c r="A68" t="s">
        <v>28</v>
      </c>
      <c r="B68" s="15">
        <v>1.6306765481317011E-2</v>
      </c>
      <c r="C68" s="1">
        <f t="shared" si="9"/>
        <v>48.920296443951031</v>
      </c>
      <c r="E68" t="s">
        <v>28</v>
      </c>
      <c r="F68" s="15">
        <v>1.6306765481317011E-2</v>
      </c>
      <c r="G68" s="11">
        <f t="shared" si="10"/>
        <v>1.4676088933185309</v>
      </c>
    </row>
    <row r="69" spans="1:7" x14ac:dyDescent="0.25">
      <c r="A69" t="s">
        <v>29</v>
      </c>
      <c r="B69" s="15">
        <v>4.3484707950178697E-2</v>
      </c>
      <c r="C69" s="1">
        <f t="shared" si="9"/>
        <v>130.45412385053609</v>
      </c>
      <c r="E69" t="s">
        <v>29</v>
      </c>
      <c r="F69" s="15">
        <v>4.3484707950178697E-2</v>
      </c>
      <c r="G69" s="11">
        <f t="shared" si="10"/>
        <v>3.9136237155160827</v>
      </c>
    </row>
    <row r="70" spans="1:7" x14ac:dyDescent="0.25">
      <c r="A70" t="s">
        <v>30</v>
      </c>
      <c r="B70" s="15">
        <v>0.17094925812914</v>
      </c>
      <c r="C70" s="1">
        <f t="shared" si="9"/>
        <v>512.84777438742003</v>
      </c>
      <c r="E70" t="s">
        <v>30</v>
      </c>
      <c r="F70" s="15">
        <v>0.17094925812914</v>
      </c>
      <c r="G70" s="11">
        <f t="shared" si="10"/>
        <v>15.385433231622599</v>
      </c>
    </row>
    <row r="71" spans="1:7" x14ac:dyDescent="0.25">
      <c r="A71" t="s">
        <v>31</v>
      </c>
      <c r="B71" s="15">
        <v>0.1902455972820318</v>
      </c>
      <c r="C71" s="1">
        <f t="shared" si="9"/>
        <v>570.73679184609546</v>
      </c>
      <c r="E71" t="s">
        <v>31</v>
      </c>
      <c r="F71" s="15">
        <v>0.1902455972820318</v>
      </c>
      <c r="G71" s="11">
        <f t="shared" si="10"/>
        <v>17.122103755382863</v>
      </c>
    </row>
    <row r="72" spans="1:7" x14ac:dyDescent="0.25">
      <c r="A72" t="s">
        <v>32</v>
      </c>
      <c r="B72" s="15">
        <v>6.1150370554938797E-3</v>
      </c>
      <c r="C72" s="1">
        <f t="shared" si="9"/>
        <v>18.34511116648164</v>
      </c>
      <c r="E72" t="s">
        <v>32</v>
      </c>
      <c r="F72" s="15">
        <v>6.1150370554938797E-3</v>
      </c>
      <c r="G72" s="11">
        <f t="shared" si="10"/>
        <v>0.55035333499444916</v>
      </c>
    </row>
    <row r="73" spans="1:7" x14ac:dyDescent="0.25">
      <c r="A73" t="s">
        <v>33</v>
      </c>
      <c r="B73" s="15">
        <v>1.304541238505361E-2</v>
      </c>
      <c r="C73" s="1">
        <f t="shared" si="9"/>
        <v>39.136237155160828</v>
      </c>
      <c r="E73" t="s">
        <v>33</v>
      </c>
      <c r="F73" s="15">
        <v>1.304541238505361E-2</v>
      </c>
      <c r="G73" s="11">
        <f t="shared" si="10"/>
        <v>1.1740871146548248</v>
      </c>
    </row>
    <row r="74" spans="1:7" x14ac:dyDescent="0.25">
      <c r="A74" s="8" t="s">
        <v>34</v>
      </c>
      <c r="B74" s="16">
        <f>SUM(B62:B73)</f>
        <v>1</v>
      </c>
      <c r="C74" s="10">
        <f>SUM(C63:C73)</f>
        <v>3000</v>
      </c>
      <c r="E74" s="8" t="s">
        <v>34</v>
      </c>
      <c r="F74" s="16">
        <f>SUM(F62:F73)</f>
        <v>1</v>
      </c>
      <c r="G74" s="10">
        <f>SUM(G63:G73)</f>
        <v>90.000000000000014</v>
      </c>
    </row>
    <row r="75" spans="1:7" x14ac:dyDescent="0.25">
      <c r="C75"/>
    </row>
    <row r="76" spans="1:7" x14ac:dyDescent="0.25">
      <c r="A76" s="13" t="s">
        <v>9</v>
      </c>
      <c r="B76" s="17"/>
      <c r="C76" s="13"/>
      <c r="E76" s="13" t="s">
        <v>10</v>
      </c>
      <c r="F76" s="17"/>
      <c r="G76" s="13"/>
    </row>
    <row r="77" spans="1:7" x14ac:dyDescent="0.25">
      <c r="A77" s="6" t="s">
        <v>22</v>
      </c>
      <c r="B77" s="12" t="s">
        <v>35</v>
      </c>
      <c r="C77" s="10">
        <f>Bilan!C11</f>
        <v>106.27</v>
      </c>
      <c r="E77" s="6" t="s">
        <v>22</v>
      </c>
      <c r="F77" s="12" t="s">
        <v>35</v>
      </c>
      <c r="G77" s="10">
        <f>Bilan!C12</f>
        <v>64.06</v>
      </c>
    </row>
    <row r="78" spans="1:7" x14ac:dyDescent="0.25">
      <c r="A78" t="s">
        <v>23</v>
      </c>
      <c r="B78" s="15">
        <v>0.32613530962634024</v>
      </c>
      <c r="C78" s="1">
        <f>$C$77*B78</f>
        <v>34.658399353991179</v>
      </c>
      <c r="E78" t="s">
        <v>23</v>
      </c>
      <c r="F78" s="15">
        <v>0.32613530962634024</v>
      </c>
      <c r="G78" s="11">
        <f>$G$77*F78</f>
        <v>20.892227934663357</v>
      </c>
    </row>
    <row r="79" spans="1:7" x14ac:dyDescent="0.25">
      <c r="A79" t="s">
        <v>24</v>
      </c>
      <c r="B79" s="15">
        <v>0.16713195304173356</v>
      </c>
      <c r="C79" s="1">
        <f t="shared" ref="C79:C88" si="11">$C$77*B79</f>
        <v>17.761112649745026</v>
      </c>
      <c r="E79" t="s">
        <v>24</v>
      </c>
      <c r="F79" s="15">
        <v>0.16713195304173356</v>
      </c>
      <c r="G79" s="11">
        <f t="shared" ref="G79:G88" si="12">$G$77*F79</f>
        <v>10.706472911853453</v>
      </c>
    </row>
    <row r="80" spans="1:7" x14ac:dyDescent="0.25">
      <c r="A80" t="s">
        <v>25</v>
      </c>
      <c r="B80" s="15">
        <v>4.3756487374867314E-2</v>
      </c>
      <c r="C80" s="1">
        <f t="shared" si="11"/>
        <v>4.6500019133271495</v>
      </c>
      <c r="E80" t="s">
        <v>25</v>
      </c>
      <c r="F80" s="15">
        <v>4.3756487374867314E-2</v>
      </c>
      <c r="G80" s="11">
        <f t="shared" si="12"/>
        <v>2.8030405812340002</v>
      </c>
    </row>
    <row r="81" spans="1:7" x14ac:dyDescent="0.25">
      <c r="A81" t="s">
        <v>26</v>
      </c>
      <c r="B81" s="15">
        <v>5.4355884937723371E-3</v>
      </c>
      <c r="C81" s="1">
        <f t="shared" si="11"/>
        <v>0.57763998923318627</v>
      </c>
      <c r="E81" t="s">
        <v>26</v>
      </c>
      <c r="F81" s="15">
        <v>5.4355884937723371E-3</v>
      </c>
      <c r="G81" s="11">
        <f t="shared" si="12"/>
        <v>0.34820379891105591</v>
      </c>
    </row>
    <row r="82" spans="1:7" x14ac:dyDescent="0.25">
      <c r="A82" t="s">
        <v>27</v>
      </c>
      <c r="B82" s="15">
        <v>1.7393883180071481E-2</v>
      </c>
      <c r="C82" s="1">
        <f t="shared" si="11"/>
        <v>1.8484479655461963</v>
      </c>
      <c r="E82" t="s">
        <v>27</v>
      </c>
      <c r="F82" s="15">
        <v>1.7393883180071481E-2</v>
      </c>
      <c r="G82" s="11">
        <f t="shared" si="12"/>
        <v>1.1142521565153791</v>
      </c>
    </row>
    <row r="83" spans="1:7" x14ac:dyDescent="0.25">
      <c r="A83" t="s">
        <v>28</v>
      </c>
      <c r="B83" s="15">
        <v>1.6306765481317011E-2</v>
      </c>
      <c r="C83" s="1">
        <f t="shared" si="11"/>
        <v>1.7329199676995588</v>
      </c>
      <c r="E83" t="s">
        <v>28</v>
      </c>
      <c r="F83" s="15">
        <v>1.6306765481317011E-2</v>
      </c>
      <c r="G83" s="11">
        <f t="shared" si="12"/>
        <v>1.0446113967331678</v>
      </c>
    </row>
    <row r="84" spans="1:7" x14ac:dyDescent="0.25">
      <c r="A84" t="s">
        <v>29</v>
      </c>
      <c r="B84" s="15">
        <v>4.3484707950178697E-2</v>
      </c>
      <c r="C84" s="1">
        <f t="shared" si="11"/>
        <v>4.6211199138654901</v>
      </c>
      <c r="E84" t="s">
        <v>29</v>
      </c>
      <c r="F84" s="15">
        <v>4.3484707950178697E-2</v>
      </c>
      <c r="G84" s="11">
        <f t="shared" si="12"/>
        <v>2.7856303912884472</v>
      </c>
    </row>
    <row r="85" spans="1:7" x14ac:dyDescent="0.25">
      <c r="A85" t="s">
        <v>30</v>
      </c>
      <c r="B85" s="15">
        <v>0.17094925812914</v>
      </c>
      <c r="C85" s="1">
        <f t="shared" si="11"/>
        <v>18.166777661383708</v>
      </c>
      <c r="E85" t="s">
        <v>30</v>
      </c>
      <c r="F85" s="15">
        <v>0.17094925812914</v>
      </c>
      <c r="G85" s="11">
        <f t="shared" si="12"/>
        <v>10.951009475752709</v>
      </c>
    </row>
    <row r="86" spans="1:7" x14ac:dyDescent="0.25">
      <c r="A86" t="s">
        <v>31</v>
      </c>
      <c r="B86" s="15">
        <v>0.1902455972820318</v>
      </c>
      <c r="C86" s="1">
        <f t="shared" si="11"/>
        <v>20.217399623161519</v>
      </c>
      <c r="E86" t="s">
        <v>31</v>
      </c>
      <c r="F86" s="15">
        <v>0.1902455972820318</v>
      </c>
      <c r="G86" s="11">
        <f t="shared" si="12"/>
        <v>12.187132961886958</v>
      </c>
    </row>
    <row r="87" spans="1:7" x14ac:dyDescent="0.25">
      <c r="A87" t="s">
        <v>32</v>
      </c>
      <c r="B87" s="15">
        <v>6.1150370554938797E-3</v>
      </c>
      <c r="C87" s="1">
        <f t="shared" si="11"/>
        <v>0.64984498788733458</v>
      </c>
      <c r="E87" t="s">
        <v>32</v>
      </c>
      <c r="F87" s="15">
        <v>6.1150370554938797E-3</v>
      </c>
      <c r="G87" s="11">
        <f t="shared" si="12"/>
        <v>0.39172927377493794</v>
      </c>
    </row>
    <row r="88" spans="1:7" x14ac:dyDescent="0.25">
      <c r="A88" t="s">
        <v>33</v>
      </c>
      <c r="B88" s="15">
        <v>1.304541238505361E-2</v>
      </c>
      <c r="C88" s="1">
        <f t="shared" si="11"/>
        <v>1.386335974159647</v>
      </c>
      <c r="E88" t="s">
        <v>33</v>
      </c>
      <c r="F88" s="15">
        <v>1.304541238505361E-2</v>
      </c>
      <c r="G88" s="11">
        <f t="shared" si="12"/>
        <v>0.83568911738653429</v>
      </c>
    </row>
    <row r="89" spans="1:7" x14ac:dyDescent="0.25">
      <c r="A89" s="8" t="s">
        <v>34</v>
      </c>
      <c r="B89" s="16">
        <f>SUM(B77:B88)</f>
        <v>1</v>
      </c>
      <c r="C89" s="10">
        <f>SUM(C78:C88)</f>
        <v>106.26999999999998</v>
      </c>
      <c r="E89" s="8" t="s">
        <v>34</v>
      </c>
      <c r="F89" s="16">
        <f>SUM(F77:F88)</f>
        <v>1</v>
      </c>
      <c r="G89" s="10">
        <f>SUM(G78:G88)</f>
        <v>64.059999999999988</v>
      </c>
    </row>
    <row r="91" spans="1:7" x14ac:dyDescent="0.25">
      <c r="A91" s="13" t="s">
        <v>11</v>
      </c>
      <c r="B91" s="17"/>
      <c r="C91" s="13"/>
      <c r="E91" s="13" t="s">
        <v>12</v>
      </c>
      <c r="F91" s="17"/>
      <c r="G91" s="13"/>
    </row>
    <row r="92" spans="1:7" x14ac:dyDescent="0.25">
      <c r="A92" s="6" t="s">
        <v>22</v>
      </c>
      <c r="B92" s="12" t="s">
        <v>35</v>
      </c>
      <c r="C92" s="10">
        <f>Bilan!C13</f>
        <v>1700</v>
      </c>
      <c r="E92" s="6" t="s">
        <v>22</v>
      </c>
      <c r="F92" s="12" t="s">
        <v>35</v>
      </c>
      <c r="G92" s="10">
        <f>Bilan!C14</f>
        <v>221</v>
      </c>
    </row>
    <row r="93" spans="1:7" x14ac:dyDescent="0.25">
      <c r="A93" t="s">
        <v>23</v>
      </c>
      <c r="B93" s="15">
        <v>0.32613530962634024</v>
      </c>
      <c r="C93" s="1">
        <f>$C$92*B93</f>
        <v>554.43002636477843</v>
      </c>
      <c r="E93" t="s">
        <v>23</v>
      </c>
      <c r="F93" s="15">
        <v>0.32613530962634024</v>
      </c>
      <c r="G93" s="11">
        <f>$G$92*F93</f>
        <v>72.075903427421196</v>
      </c>
    </row>
    <row r="94" spans="1:7" x14ac:dyDescent="0.25">
      <c r="A94" t="s">
        <v>24</v>
      </c>
      <c r="B94" s="15">
        <v>0.16713195304173356</v>
      </c>
      <c r="C94" s="1">
        <f t="shared" ref="C94:C103" si="13">$C$92*B94</f>
        <v>284.12432017094704</v>
      </c>
      <c r="E94" t="s">
        <v>24</v>
      </c>
      <c r="F94" s="15">
        <v>0.16713195304173356</v>
      </c>
      <c r="G94" s="11">
        <f t="shared" ref="G94:G103" si="14">$G$92*F94</f>
        <v>36.936161622223118</v>
      </c>
    </row>
    <row r="95" spans="1:7" x14ac:dyDescent="0.25">
      <c r="A95" t="s">
        <v>25</v>
      </c>
      <c r="B95" s="15">
        <v>4.3756487374867314E-2</v>
      </c>
      <c r="C95" s="1">
        <f t="shared" si="13"/>
        <v>74.386028537274441</v>
      </c>
      <c r="E95" t="s">
        <v>25</v>
      </c>
      <c r="F95" s="15">
        <v>4.3756487374867314E-2</v>
      </c>
      <c r="G95" s="11">
        <f t="shared" si="14"/>
        <v>9.6701837098456771</v>
      </c>
    </row>
    <row r="96" spans="1:7" x14ac:dyDescent="0.25">
      <c r="A96" t="s">
        <v>26</v>
      </c>
      <c r="B96" s="15">
        <v>5.4355884937723371E-3</v>
      </c>
      <c r="C96" s="1">
        <f t="shared" si="13"/>
        <v>9.2405004394129726</v>
      </c>
      <c r="E96" t="s">
        <v>26</v>
      </c>
      <c r="F96" s="15">
        <v>5.4355884937723371E-3</v>
      </c>
      <c r="G96" s="11">
        <f t="shared" si="14"/>
        <v>1.2012650571236865</v>
      </c>
    </row>
    <row r="97" spans="1:7" x14ac:dyDescent="0.25">
      <c r="A97" t="s">
        <v>27</v>
      </c>
      <c r="B97" s="15">
        <v>1.7393883180071481E-2</v>
      </c>
      <c r="C97" s="1">
        <f t="shared" si="13"/>
        <v>29.569601406121517</v>
      </c>
      <c r="E97" t="s">
        <v>27</v>
      </c>
      <c r="F97" s="15">
        <v>1.7393883180071481E-2</v>
      </c>
      <c r="G97" s="11">
        <f t="shared" si="14"/>
        <v>3.8440481827957971</v>
      </c>
    </row>
    <row r="98" spans="1:7" x14ac:dyDescent="0.25">
      <c r="A98" t="s">
        <v>28</v>
      </c>
      <c r="B98" s="15">
        <v>1.6306765481317011E-2</v>
      </c>
      <c r="C98" s="1">
        <f t="shared" si="13"/>
        <v>27.721501318238918</v>
      </c>
      <c r="E98" t="s">
        <v>28</v>
      </c>
      <c r="F98" s="15">
        <v>1.6306765481317011E-2</v>
      </c>
      <c r="G98" s="11">
        <f t="shared" si="14"/>
        <v>3.6037951713710594</v>
      </c>
    </row>
    <row r="99" spans="1:7" x14ac:dyDescent="0.25">
      <c r="A99" t="s">
        <v>29</v>
      </c>
      <c r="B99" s="15">
        <v>4.3484707950178697E-2</v>
      </c>
      <c r="C99" s="1">
        <f t="shared" si="13"/>
        <v>73.924003515303781</v>
      </c>
      <c r="E99" t="s">
        <v>29</v>
      </c>
      <c r="F99" s="15">
        <v>4.3484707950178697E-2</v>
      </c>
      <c r="G99" s="11">
        <f t="shared" si="14"/>
        <v>9.6101204569894918</v>
      </c>
    </row>
    <row r="100" spans="1:7" x14ac:dyDescent="0.25">
      <c r="A100" t="s">
        <v>30</v>
      </c>
      <c r="B100" s="15">
        <v>0.17094925812914</v>
      </c>
      <c r="C100" s="1">
        <f t="shared" si="13"/>
        <v>290.61373881953801</v>
      </c>
      <c r="E100" t="s">
        <v>30</v>
      </c>
      <c r="F100" s="15">
        <v>0.17094925812914</v>
      </c>
      <c r="G100" s="11">
        <f t="shared" si="14"/>
        <v>37.77978604653994</v>
      </c>
    </row>
    <row r="101" spans="1:7" x14ac:dyDescent="0.25">
      <c r="A101" t="s">
        <v>31</v>
      </c>
      <c r="B101" s="15">
        <v>0.1902455972820318</v>
      </c>
      <c r="C101" s="1">
        <f t="shared" si="13"/>
        <v>323.41751537945407</v>
      </c>
      <c r="E101" t="s">
        <v>31</v>
      </c>
      <c r="F101" s="15">
        <v>0.1902455972820318</v>
      </c>
      <c r="G101" s="11">
        <f t="shared" si="14"/>
        <v>42.044276999329028</v>
      </c>
    </row>
    <row r="102" spans="1:7" x14ac:dyDescent="0.25">
      <c r="A102" t="s">
        <v>32</v>
      </c>
      <c r="B102" s="15">
        <v>6.1150370554938797E-3</v>
      </c>
      <c r="C102" s="1">
        <f t="shared" si="13"/>
        <v>10.395562994339596</v>
      </c>
      <c r="E102" t="s">
        <v>32</v>
      </c>
      <c r="F102" s="15">
        <v>6.1150370554938797E-3</v>
      </c>
      <c r="G102" s="11">
        <f t="shared" si="14"/>
        <v>1.3514231892641475</v>
      </c>
    </row>
    <row r="103" spans="1:7" x14ac:dyDescent="0.25">
      <c r="A103" t="s">
        <v>33</v>
      </c>
      <c r="B103" s="15">
        <v>1.304541238505361E-2</v>
      </c>
      <c r="C103" s="1">
        <f t="shared" si="13"/>
        <v>22.177201054591137</v>
      </c>
      <c r="E103" t="s">
        <v>33</v>
      </c>
      <c r="F103" s="15">
        <v>1.304541238505361E-2</v>
      </c>
      <c r="G103" s="11">
        <f t="shared" si="14"/>
        <v>2.8830361370968478</v>
      </c>
    </row>
    <row r="104" spans="1:7" x14ac:dyDescent="0.25">
      <c r="A104" s="8" t="s">
        <v>34</v>
      </c>
      <c r="B104" s="16">
        <f>SUM(B92:B103)</f>
        <v>1</v>
      </c>
      <c r="C104" s="10">
        <f>SUM(C93:C103)</f>
        <v>1699.9999999999995</v>
      </c>
      <c r="E104" s="8" t="s">
        <v>34</v>
      </c>
      <c r="F104" s="16">
        <f>SUM(F92:F103)</f>
        <v>1</v>
      </c>
      <c r="G104" s="10">
        <f>SUM(G93:G103)</f>
        <v>221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1" sqref="C21"/>
    </sheetView>
  </sheetViews>
  <sheetFormatPr baseColWidth="10" defaultRowHeight="15" x14ac:dyDescent="0.25"/>
  <cols>
    <col min="1" max="1" width="13.5703125" customWidth="1"/>
    <col min="2" max="2" width="28.5703125" bestFit="1" customWidth="1"/>
    <col min="3" max="3" width="11.5703125" bestFit="1" customWidth="1"/>
    <col min="4" max="5" width="11.42578125" hidden="1" customWidth="1"/>
  </cols>
  <sheetData>
    <row r="1" spans="1:5" ht="14.45" x14ac:dyDescent="0.35">
      <c r="A1" s="13" t="s">
        <v>81</v>
      </c>
      <c r="B1" s="13"/>
      <c r="C1" s="13"/>
    </row>
    <row r="2" spans="1:5" ht="14.45" x14ac:dyDescent="0.35">
      <c r="A2" s="45" t="s">
        <v>67</v>
      </c>
      <c r="B2" s="45"/>
      <c r="C2" s="46">
        <f>Répartition!C5</f>
        <v>0.3773965691220989</v>
      </c>
    </row>
    <row r="3" spans="1:5" ht="14.45" x14ac:dyDescent="0.35">
      <c r="A3">
        <v>606400</v>
      </c>
      <c r="B3" t="s">
        <v>0</v>
      </c>
      <c r="C3" s="11">
        <f>$C$2*Bilan!C2</f>
        <v>46.389586276488394</v>
      </c>
    </row>
    <row r="4" spans="1:5" ht="14.45" x14ac:dyDescent="0.35">
      <c r="A4">
        <v>615600</v>
      </c>
      <c r="B4" t="s">
        <v>1</v>
      </c>
      <c r="C4" s="11">
        <f>$C$2*Bilan!C3</f>
        <v>216.05953582240161</v>
      </c>
    </row>
    <row r="5" spans="1:5" ht="14.45" x14ac:dyDescent="0.35">
      <c r="A5">
        <v>616100</v>
      </c>
      <c r="B5" t="s">
        <v>2</v>
      </c>
      <c r="C5" s="11">
        <f>$C$2*Bilan!C4</f>
        <v>178.45951564076691</v>
      </c>
    </row>
    <row r="6" spans="1:5" ht="14.45" x14ac:dyDescent="0.35">
      <c r="A6">
        <v>622001</v>
      </c>
      <c r="B6" t="s">
        <v>5</v>
      </c>
      <c r="C6" s="11">
        <f>$C$2*Bilan!C5</f>
        <v>6251.385469223007</v>
      </c>
    </row>
    <row r="7" spans="1:5" ht="14.45" x14ac:dyDescent="0.35">
      <c r="A7">
        <v>622002</v>
      </c>
      <c r="B7" t="s">
        <v>4</v>
      </c>
      <c r="C7" s="11">
        <f>$C$2*Bilan!C6</f>
        <v>2035.5261352169528</v>
      </c>
    </row>
    <row r="8" spans="1:5" ht="14.45" x14ac:dyDescent="0.35">
      <c r="A8">
        <v>622003</v>
      </c>
      <c r="B8" t="s">
        <v>3</v>
      </c>
      <c r="C8" s="11">
        <f>$C$2*Bilan!C7</f>
        <v>1320.8879919273461</v>
      </c>
    </row>
    <row r="9" spans="1:5" ht="14.45" x14ac:dyDescent="0.35">
      <c r="A9">
        <v>622700</v>
      </c>
      <c r="B9" t="s">
        <v>6</v>
      </c>
      <c r="C9" s="11">
        <f>$C$2*Bilan!C8</f>
        <v>311.71447023208884</v>
      </c>
    </row>
    <row r="10" spans="1:5" ht="14.45" x14ac:dyDescent="0.35">
      <c r="A10">
        <v>622800</v>
      </c>
      <c r="B10" t="s">
        <v>7</v>
      </c>
      <c r="C10" s="11">
        <f>$C$2*Bilan!C9</f>
        <v>1132.1897073662967</v>
      </c>
    </row>
    <row r="11" spans="1:5" ht="14.45" x14ac:dyDescent="0.35">
      <c r="A11">
        <v>623700</v>
      </c>
      <c r="B11" t="s">
        <v>8</v>
      </c>
      <c r="C11" s="11">
        <f>$C$2*Bilan!C10</f>
        <v>33.965691220988901</v>
      </c>
    </row>
    <row r="12" spans="1:5" ht="14.45" x14ac:dyDescent="0.35">
      <c r="A12">
        <v>627800</v>
      </c>
      <c r="B12" t="s">
        <v>9</v>
      </c>
      <c r="C12" s="11">
        <f>$C$2*Bilan!C11</f>
        <v>40.105933400605451</v>
      </c>
    </row>
    <row r="13" spans="1:5" ht="14.45" x14ac:dyDescent="0.35">
      <c r="A13">
        <v>681120</v>
      </c>
      <c r="B13" t="s">
        <v>10</v>
      </c>
      <c r="C13" s="11">
        <f>$C$2*Bilan!C12</f>
        <v>24.176024217961658</v>
      </c>
    </row>
    <row r="14" spans="1:5" ht="14.45" x14ac:dyDescent="0.35">
      <c r="A14">
        <v>651100</v>
      </c>
      <c r="B14" t="s">
        <v>11</v>
      </c>
      <c r="C14" s="11">
        <f>$C$2*Bilan!C13</f>
        <v>641.57416750756818</v>
      </c>
    </row>
    <row r="15" spans="1:5" x14ac:dyDescent="0.25">
      <c r="A15">
        <v>695000</v>
      </c>
      <c r="B15" t="s">
        <v>12</v>
      </c>
      <c r="C15" s="11">
        <f>$C$2*Bilan!C14</f>
        <v>83.404641775983862</v>
      </c>
      <c r="D15" s="11">
        <f>SUM(C3:C15)</f>
        <v>12315.838869828456</v>
      </c>
      <c r="E15" s="11">
        <f>Répartition!D5</f>
        <v>12315.838869828454</v>
      </c>
    </row>
    <row r="16" spans="1:5" x14ac:dyDescent="0.25">
      <c r="A16">
        <v>621400</v>
      </c>
      <c r="B16" t="s">
        <v>38</v>
      </c>
      <c r="C16" s="24">
        <f>Répartition!R12</f>
        <v>2207.4944298688197</v>
      </c>
    </row>
    <row r="17" spans="1:4" x14ac:dyDescent="0.25">
      <c r="A17">
        <v>604000</v>
      </c>
      <c r="B17" t="s">
        <v>14</v>
      </c>
      <c r="C17" s="1">
        <f>Bilan!C18</f>
        <v>1176.5999999999999</v>
      </c>
      <c r="D17" s="47" t="s">
        <v>39</v>
      </c>
    </row>
    <row r="18" spans="1:4" ht="14.45" x14ac:dyDescent="0.35">
      <c r="B18" s="22" t="s">
        <v>37</v>
      </c>
      <c r="C18" s="23">
        <f>SUM(C3:C17)</f>
        <v>15699.933299697275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x14ac:dyDescent="0.25">
      <c r="A1" s="13" t="s">
        <v>66</v>
      </c>
      <c r="B1" s="13"/>
      <c r="C1" s="13"/>
    </row>
    <row r="2" spans="1:5" ht="14.45" x14ac:dyDescent="0.35">
      <c r="A2" s="45" t="s">
        <v>67</v>
      </c>
      <c r="B2" s="45"/>
      <c r="C2" s="46">
        <f>Répartition!C12</f>
        <v>0.22199798183652875</v>
      </c>
    </row>
    <row r="3" spans="1:5" ht="14.45" x14ac:dyDescent="0.35">
      <c r="A3">
        <v>606400</v>
      </c>
      <c r="B3" t="s">
        <v>0</v>
      </c>
      <c r="C3" s="11">
        <f>$C$2*Bilan!C2</f>
        <v>27.287991927346113</v>
      </c>
    </row>
    <row r="4" spans="1:5" ht="14.45" x14ac:dyDescent="0.35">
      <c r="A4">
        <v>615600</v>
      </c>
      <c r="B4" t="s">
        <v>1</v>
      </c>
      <c r="C4" s="11">
        <f>$C$2*Bilan!C3</f>
        <v>127.09384460141271</v>
      </c>
    </row>
    <row r="5" spans="1:5" ht="14.45" x14ac:dyDescent="0.35">
      <c r="A5">
        <v>616100</v>
      </c>
      <c r="B5" t="s">
        <v>2</v>
      </c>
      <c r="C5" s="11">
        <f>$C$2*Bilan!C4</f>
        <v>104.97618567103935</v>
      </c>
    </row>
    <row r="6" spans="1:5" ht="14.45" x14ac:dyDescent="0.35">
      <c r="A6">
        <v>622001</v>
      </c>
      <c r="B6" t="s">
        <v>5</v>
      </c>
      <c r="C6" s="11">
        <f>$C$2*Bilan!C5</f>
        <v>3677.2855701311805</v>
      </c>
    </row>
    <row r="7" spans="1:5" ht="14.45" x14ac:dyDescent="0.35">
      <c r="A7">
        <v>622002</v>
      </c>
      <c r="B7" t="s">
        <v>4</v>
      </c>
      <c r="C7" s="11">
        <f>$C$2*Bilan!C6</f>
        <v>1197.3683148335015</v>
      </c>
    </row>
    <row r="8" spans="1:5" ht="14.45" x14ac:dyDescent="0.35">
      <c r="A8">
        <v>622003</v>
      </c>
      <c r="B8" t="s">
        <v>3</v>
      </c>
      <c r="C8" s="11">
        <f>$C$2*Bilan!C7</f>
        <v>776.99293642785062</v>
      </c>
    </row>
    <row r="9" spans="1:5" ht="14.45" x14ac:dyDescent="0.35">
      <c r="A9">
        <v>622700</v>
      </c>
      <c r="B9" t="s">
        <v>6</v>
      </c>
      <c r="C9" s="11">
        <f>$C$2*Bilan!C8</f>
        <v>183.36145307769928</v>
      </c>
    </row>
    <row r="10" spans="1:5" ht="14.45" x14ac:dyDescent="0.35">
      <c r="A10">
        <v>622800</v>
      </c>
      <c r="B10" t="s">
        <v>7</v>
      </c>
      <c r="C10" s="11">
        <f>$C$2*Bilan!C9</f>
        <v>665.99394550958618</v>
      </c>
    </row>
    <row r="11" spans="1:5" ht="14.45" x14ac:dyDescent="0.35">
      <c r="A11">
        <v>623700</v>
      </c>
      <c r="B11" t="s">
        <v>8</v>
      </c>
      <c r="C11" s="11">
        <f>$C$2*Bilan!C10</f>
        <v>19.979818365287588</v>
      </c>
    </row>
    <row r="12" spans="1:5" ht="14.45" x14ac:dyDescent="0.35">
      <c r="A12">
        <v>627800</v>
      </c>
      <c r="B12" t="s">
        <v>9</v>
      </c>
      <c r="C12" s="11">
        <f>$C$2*Bilan!C11</f>
        <v>23.59172552976791</v>
      </c>
    </row>
    <row r="13" spans="1:5" ht="14.45" x14ac:dyDescent="0.35">
      <c r="A13">
        <v>681120</v>
      </c>
      <c r="B13" t="s">
        <v>10</v>
      </c>
      <c r="C13" s="11">
        <f>$C$2*Bilan!C12</f>
        <v>14.221190716448032</v>
      </c>
    </row>
    <row r="14" spans="1:5" ht="14.45" x14ac:dyDescent="0.35">
      <c r="A14">
        <v>651100</v>
      </c>
      <c r="B14" t="s">
        <v>11</v>
      </c>
      <c r="C14" s="11">
        <f>$C$2*Bilan!C13</f>
        <v>377.39656912209887</v>
      </c>
    </row>
    <row r="15" spans="1:5" x14ac:dyDescent="0.25">
      <c r="A15">
        <v>695000</v>
      </c>
      <c r="B15" t="s">
        <v>12</v>
      </c>
      <c r="C15" s="11">
        <f>$C$2*Bilan!C14</f>
        <v>49.061553985872855</v>
      </c>
      <c r="D15" s="11">
        <f>SUM(C3:C15)</f>
        <v>7244.6110998990926</v>
      </c>
      <c r="E15" s="11">
        <f>Répartition!D12</f>
        <v>7244.6110998990907</v>
      </c>
    </row>
    <row r="16" spans="1:5" x14ac:dyDescent="0.25">
      <c r="A16">
        <v>621400</v>
      </c>
      <c r="B16" t="s">
        <v>38</v>
      </c>
      <c r="C16" s="24">
        <f>Répartition!R5</f>
        <v>1298.5261352169525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8543.1372351160444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68</v>
      </c>
      <c r="B1" s="13"/>
      <c r="C1" s="13"/>
    </row>
    <row r="2" spans="1:5" ht="14.45" x14ac:dyDescent="0.35">
      <c r="A2" s="45" t="s">
        <v>67</v>
      </c>
      <c r="B2" s="45"/>
      <c r="C2" s="46">
        <f>Répartition!C11</f>
        <v>4.0363269424823413E-2</v>
      </c>
    </row>
    <row r="3" spans="1:5" ht="14.45" x14ac:dyDescent="0.35">
      <c r="A3">
        <v>606400</v>
      </c>
      <c r="B3" t="s">
        <v>0</v>
      </c>
      <c r="C3" s="11">
        <f>$C$2*Bilan!C2</f>
        <v>4.9614530776992938</v>
      </c>
    </row>
    <row r="4" spans="1:5" ht="14.45" x14ac:dyDescent="0.35">
      <c r="A4">
        <v>615600</v>
      </c>
      <c r="B4" t="s">
        <v>1</v>
      </c>
      <c r="C4" s="11">
        <f>$C$2*Bilan!C3</f>
        <v>23.107971745711403</v>
      </c>
    </row>
    <row r="5" spans="1:5" ht="14.45" x14ac:dyDescent="0.35">
      <c r="A5">
        <v>616100</v>
      </c>
      <c r="B5" t="s">
        <v>2</v>
      </c>
      <c r="C5" s="11">
        <f>$C$2*Bilan!C4</f>
        <v>19.086579212916249</v>
      </c>
    </row>
    <row r="6" spans="1:5" ht="14.45" x14ac:dyDescent="0.35">
      <c r="A6">
        <v>622001</v>
      </c>
      <c r="B6" t="s">
        <v>5</v>
      </c>
      <c r="C6" s="11">
        <f>$C$2*Bilan!C5</f>
        <v>668.59737638748743</v>
      </c>
    </row>
    <row r="7" spans="1:5" ht="14.45" x14ac:dyDescent="0.35">
      <c r="A7">
        <v>622002</v>
      </c>
      <c r="B7" t="s">
        <v>4</v>
      </c>
      <c r="C7" s="11">
        <f>$C$2*Bilan!C6</f>
        <v>217.70332996972758</v>
      </c>
    </row>
    <row r="8" spans="1:5" ht="14.45" x14ac:dyDescent="0.35">
      <c r="A8">
        <v>622003</v>
      </c>
      <c r="B8" t="s">
        <v>3</v>
      </c>
      <c r="C8" s="11">
        <f>$C$2*Bilan!C7</f>
        <v>141.27144298688194</v>
      </c>
    </row>
    <row r="9" spans="1:5" ht="14.45" x14ac:dyDescent="0.35">
      <c r="A9">
        <v>622700</v>
      </c>
      <c r="B9" t="s">
        <v>6</v>
      </c>
      <c r="C9" s="11">
        <f>$C$2*Bilan!C8</f>
        <v>33.33844601412715</v>
      </c>
    </row>
    <row r="10" spans="1:5" ht="14.45" x14ac:dyDescent="0.35">
      <c r="A10">
        <v>622800</v>
      </c>
      <c r="B10" t="s">
        <v>7</v>
      </c>
      <c r="C10" s="11">
        <f>$C$2*Bilan!C9</f>
        <v>121.08980827447024</v>
      </c>
    </row>
    <row r="11" spans="1:5" ht="14.45" x14ac:dyDescent="0.35">
      <c r="A11">
        <v>623700</v>
      </c>
      <c r="B11" t="s">
        <v>8</v>
      </c>
      <c r="C11" s="11">
        <f>$C$2*Bilan!C10</f>
        <v>3.6326942482341074</v>
      </c>
    </row>
    <row r="12" spans="1:5" ht="14.45" x14ac:dyDescent="0.35">
      <c r="A12">
        <v>627800</v>
      </c>
      <c r="B12" t="s">
        <v>9</v>
      </c>
      <c r="C12" s="11">
        <f>$C$2*Bilan!C11</f>
        <v>4.2894046417759837</v>
      </c>
    </row>
    <row r="13" spans="1:5" ht="14.45" x14ac:dyDescent="0.35">
      <c r="A13">
        <v>681120</v>
      </c>
      <c r="B13" t="s">
        <v>10</v>
      </c>
      <c r="C13" s="11">
        <f>$C$2*Bilan!C12</f>
        <v>2.585671039354188</v>
      </c>
    </row>
    <row r="14" spans="1:5" ht="14.45" x14ac:dyDescent="0.35">
      <c r="A14">
        <v>651100</v>
      </c>
      <c r="B14" t="s">
        <v>11</v>
      </c>
      <c r="C14" s="11">
        <f>$C$2*Bilan!C13</f>
        <v>68.617558022199802</v>
      </c>
    </row>
    <row r="15" spans="1:5" x14ac:dyDescent="0.25">
      <c r="A15">
        <v>695000</v>
      </c>
      <c r="B15" t="s">
        <v>12</v>
      </c>
      <c r="C15" s="11">
        <f>$C$2*Bilan!C14</f>
        <v>8.9202825428859747</v>
      </c>
      <c r="D15" s="11">
        <f>SUM(C3:C15)</f>
        <v>1317.2020181634714</v>
      </c>
      <c r="E15" s="11">
        <f>Répartition!D11</f>
        <v>1317.2020181634712</v>
      </c>
    </row>
    <row r="16" spans="1:5" x14ac:dyDescent="0.25">
      <c r="A16">
        <v>621400</v>
      </c>
      <c r="B16" t="s">
        <v>38</v>
      </c>
      <c r="C16" s="24">
        <f>Répartition!R6</f>
        <v>236.09566094853687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1553.2976791120082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76</v>
      </c>
      <c r="B1" s="13"/>
      <c r="C1" s="13"/>
    </row>
    <row r="2" spans="1:5" ht="14.45" x14ac:dyDescent="0.35">
      <c r="A2" s="45" t="s">
        <v>67</v>
      </c>
      <c r="B2" s="45"/>
      <c r="C2" s="46">
        <f>Répartition!C10</f>
        <v>2.6236125126135216E-2</v>
      </c>
    </row>
    <row r="3" spans="1:5" ht="14.45" x14ac:dyDescent="0.35">
      <c r="A3">
        <v>606400</v>
      </c>
      <c r="B3" t="s">
        <v>0</v>
      </c>
      <c r="C3" s="11">
        <f>$C$2*Bilan!C2</f>
        <v>3.2249445005045407</v>
      </c>
    </row>
    <row r="4" spans="1:5" ht="14.45" x14ac:dyDescent="0.35">
      <c r="A4">
        <v>615600</v>
      </c>
      <c r="B4" t="s">
        <v>1</v>
      </c>
      <c r="C4" s="11">
        <f>$C$2*Bilan!C3</f>
        <v>15.020181634712412</v>
      </c>
    </row>
    <row r="5" spans="1:5" ht="14.45" x14ac:dyDescent="0.35">
      <c r="A5">
        <v>616100</v>
      </c>
      <c r="B5" t="s">
        <v>2</v>
      </c>
      <c r="C5" s="11">
        <f>$C$2*Bilan!C4</f>
        <v>12.406276488395561</v>
      </c>
    </row>
    <row r="6" spans="1:5" ht="14.45" x14ac:dyDescent="0.35">
      <c r="A6">
        <v>622001</v>
      </c>
      <c r="B6" t="s">
        <v>5</v>
      </c>
      <c r="C6" s="11">
        <f>$C$2*Bilan!C5</f>
        <v>434.58829465186676</v>
      </c>
    </row>
    <row r="7" spans="1:5" ht="14.45" x14ac:dyDescent="0.35">
      <c r="A7">
        <v>622002</v>
      </c>
      <c r="B7" t="s">
        <v>4</v>
      </c>
      <c r="C7" s="11">
        <f>$C$2*Bilan!C6</f>
        <v>141.5071644803229</v>
      </c>
    </row>
    <row r="8" spans="1:5" ht="14.45" x14ac:dyDescent="0.35">
      <c r="A8">
        <v>622003</v>
      </c>
      <c r="B8" t="s">
        <v>3</v>
      </c>
      <c r="C8" s="11">
        <f>$C$2*Bilan!C7</f>
        <v>91.826437941473259</v>
      </c>
    </row>
    <row r="9" spans="1:5" ht="14.45" x14ac:dyDescent="0.35">
      <c r="A9">
        <v>622700</v>
      </c>
      <c r="B9" t="s">
        <v>6</v>
      </c>
      <c r="C9" s="11">
        <f>$C$2*Bilan!C8</f>
        <v>21.669989909182643</v>
      </c>
    </row>
    <row r="10" spans="1:5" ht="14.45" x14ac:dyDescent="0.35">
      <c r="A10">
        <v>622800</v>
      </c>
      <c r="B10" t="s">
        <v>7</v>
      </c>
      <c r="C10" s="11">
        <f>$C$2*Bilan!C9</f>
        <v>78.708375378405648</v>
      </c>
    </row>
    <row r="11" spans="1:5" ht="14.45" x14ac:dyDescent="0.35">
      <c r="A11">
        <v>623700</v>
      </c>
      <c r="B11" t="s">
        <v>8</v>
      </c>
      <c r="C11" s="11">
        <f>$C$2*Bilan!C10</f>
        <v>2.3612512613521695</v>
      </c>
    </row>
    <row r="12" spans="1:5" ht="14.45" x14ac:dyDescent="0.35">
      <c r="A12">
        <v>627800</v>
      </c>
      <c r="B12" t="s">
        <v>9</v>
      </c>
      <c r="C12" s="11">
        <f>$C$2*Bilan!C11</f>
        <v>2.7881130171543891</v>
      </c>
    </row>
    <row r="13" spans="1:5" ht="14.45" x14ac:dyDescent="0.35">
      <c r="A13">
        <v>681120</v>
      </c>
      <c r="B13" t="s">
        <v>10</v>
      </c>
      <c r="C13" s="11">
        <f>$C$2*Bilan!C12</f>
        <v>1.680686175580222</v>
      </c>
    </row>
    <row r="14" spans="1:5" ht="14.45" x14ac:dyDescent="0.35">
      <c r="A14">
        <v>651100</v>
      </c>
      <c r="B14" t="s">
        <v>11</v>
      </c>
      <c r="C14" s="11">
        <f>$C$2*Bilan!C13</f>
        <v>44.60141271442987</v>
      </c>
    </row>
    <row r="15" spans="1:5" x14ac:dyDescent="0.25">
      <c r="A15">
        <v>695000</v>
      </c>
      <c r="B15" t="s">
        <v>12</v>
      </c>
      <c r="C15" s="11">
        <f>$C$2*Bilan!C14</f>
        <v>5.798183652875883</v>
      </c>
      <c r="D15" s="11">
        <f>SUM(C3:C15)</f>
        <v>856.18131180625642</v>
      </c>
      <c r="E15" s="11">
        <f>Répartition!D10</f>
        <v>856.18131180625619</v>
      </c>
    </row>
    <row r="16" spans="1:5" x14ac:dyDescent="0.25">
      <c r="A16">
        <v>621400</v>
      </c>
      <c r="B16" t="s">
        <v>38</v>
      </c>
      <c r="C16" s="24">
        <f>Répartition!R7</f>
        <v>153.46217961654895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1009.6434914228054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x14ac:dyDescent="0.25">
      <c r="A1" s="13" t="s">
        <v>70</v>
      </c>
      <c r="B1" s="13"/>
      <c r="C1" s="13"/>
    </row>
    <row r="2" spans="1:5" ht="14.45" x14ac:dyDescent="0.35">
      <c r="A2" s="45" t="s">
        <v>67</v>
      </c>
      <c r="B2" s="45"/>
      <c r="C2" s="46">
        <f>Répartition!C14</f>
        <v>9.0817356205852677E-3</v>
      </c>
    </row>
    <row r="3" spans="1:5" ht="14.45" x14ac:dyDescent="0.35">
      <c r="A3">
        <v>606400</v>
      </c>
      <c r="B3" t="s">
        <v>0</v>
      </c>
      <c r="C3" s="11">
        <f>$C$2*Bilan!C2</f>
        <v>1.1163269424823412</v>
      </c>
    </row>
    <row r="4" spans="1:5" ht="14.45" x14ac:dyDescent="0.35">
      <c r="A4">
        <v>615600</v>
      </c>
      <c r="B4" t="s">
        <v>1</v>
      </c>
      <c r="C4" s="11">
        <f>$C$2*Bilan!C3</f>
        <v>5.199293642785066</v>
      </c>
    </row>
    <row r="5" spans="1:5" ht="14.45" x14ac:dyDescent="0.35">
      <c r="A5">
        <v>616100</v>
      </c>
      <c r="B5" t="s">
        <v>2</v>
      </c>
      <c r="C5" s="11">
        <f>$C$2*Bilan!C4</f>
        <v>4.2944803229061552</v>
      </c>
    </row>
    <row r="6" spans="1:5" ht="14.45" x14ac:dyDescent="0.35">
      <c r="A6">
        <v>622001</v>
      </c>
      <c r="B6" t="s">
        <v>5</v>
      </c>
      <c r="C6" s="11">
        <f>$C$2*Bilan!C5</f>
        <v>150.43440968718465</v>
      </c>
    </row>
    <row r="7" spans="1:5" ht="14.45" x14ac:dyDescent="0.35">
      <c r="A7">
        <v>622002</v>
      </c>
      <c r="B7" t="s">
        <v>4</v>
      </c>
      <c r="C7" s="11">
        <f>$C$2*Bilan!C6</f>
        <v>48.983249243188702</v>
      </c>
    </row>
    <row r="8" spans="1:5" ht="14.45" x14ac:dyDescent="0.35">
      <c r="A8">
        <v>622003</v>
      </c>
      <c r="B8" t="s">
        <v>3</v>
      </c>
      <c r="C8" s="11">
        <f>$C$2*Bilan!C7</f>
        <v>31.786074672048436</v>
      </c>
    </row>
    <row r="9" spans="1:5" ht="14.45" x14ac:dyDescent="0.35">
      <c r="A9">
        <v>622700</v>
      </c>
      <c r="B9" t="s">
        <v>6</v>
      </c>
      <c r="C9" s="11">
        <f>$C$2*Bilan!C8</f>
        <v>7.5011503531786081</v>
      </c>
    </row>
    <row r="10" spans="1:5" ht="14.45" x14ac:dyDescent="0.35">
      <c r="A10">
        <v>622800</v>
      </c>
      <c r="B10" t="s">
        <v>7</v>
      </c>
      <c r="C10" s="11">
        <f>$C$2*Bilan!C9</f>
        <v>27.245206861755804</v>
      </c>
    </row>
    <row r="11" spans="1:5" ht="14.45" x14ac:dyDescent="0.35">
      <c r="A11">
        <v>623700</v>
      </c>
      <c r="B11" t="s">
        <v>8</v>
      </c>
      <c r="C11" s="11">
        <f>$C$2*Bilan!C10</f>
        <v>0.8173562058526741</v>
      </c>
    </row>
    <row r="12" spans="1:5" ht="14.45" x14ac:dyDescent="0.35">
      <c r="A12">
        <v>627800</v>
      </c>
      <c r="B12" t="s">
        <v>9</v>
      </c>
      <c r="C12" s="11">
        <f>$C$2*Bilan!C11</f>
        <v>0.96511604439959642</v>
      </c>
    </row>
    <row r="13" spans="1:5" ht="14.45" x14ac:dyDescent="0.35">
      <c r="A13">
        <v>681120</v>
      </c>
      <c r="B13" t="s">
        <v>10</v>
      </c>
      <c r="C13" s="11">
        <f>$C$2*Bilan!C12</f>
        <v>0.58177598385469231</v>
      </c>
    </row>
    <row r="14" spans="1:5" ht="14.45" x14ac:dyDescent="0.35">
      <c r="A14">
        <v>651100</v>
      </c>
      <c r="B14" t="s">
        <v>11</v>
      </c>
      <c r="C14" s="11">
        <f>$C$2*Bilan!C13</f>
        <v>15.438950554994955</v>
      </c>
    </row>
    <row r="15" spans="1:5" x14ac:dyDescent="0.25">
      <c r="A15">
        <v>695000</v>
      </c>
      <c r="B15" t="s">
        <v>12</v>
      </c>
      <c r="C15" s="11">
        <f>$C$2*Bilan!C14</f>
        <v>2.0070635721493439</v>
      </c>
      <c r="D15" s="11">
        <f>SUM(C3:C15)</f>
        <v>296.37045408678102</v>
      </c>
      <c r="E15" s="11">
        <f>Répartition!D14</f>
        <v>296.37045408678102</v>
      </c>
    </row>
    <row r="16" spans="1:5" x14ac:dyDescent="0.25">
      <c r="A16">
        <v>621400</v>
      </c>
      <c r="B16" t="s">
        <v>38</v>
      </c>
      <c r="C16" s="24">
        <f>Répartition!R8</f>
        <v>53.121523713420792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349.49197780020182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baseColWidth="10" defaultRowHeight="15" x14ac:dyDescent="0.25"/>
  <cols>
    <col min="2" max="2" width="28.5703125" bestFit="1" customWidth="1"/>
    <col min="3" max="3" width="11.5703125" bestFit="1" customWidth="1"/>
    <col min="4" max="5" width="0" hidden="1" customWidth="1"/>
  </cols>
  <sheetData>
    <row r="1" spans="1:5" ht="14.45" x14ac:dyDescent="0.35">
      <c r="A1" s="13" t="s">
        <v>41</v>
      </c>
      <c r="B1" s="13"/>
      <c r="C1" s="13"/>
    </row>
    <row r="2" spans="1:5" ht="14.45" x14ac:dyDescent="0.35">
      <c r="A2" s="45" t="s">
        <v>75</v>
      </c>
      <c r="B2" s="45"/>
      <c r="C2" s="46">
        <f>Répartition!C7</f>
        <v>7.0635721493440967E-2</v>
      </c>
    </row>
    <row r="3" spans="1:5" ht="14.45" x14ac:dyDescent="0.35">
      <c r="A3">
        <v>606400</v>
      </c>
      <c r="B3" t="s">
        <v>0</v>
      </c>
      <c r="C3" s="11">
        <f>$C$2*Bilan!C2</f>
        <v>8.6825428859737634</v>
      </c>
    </row>
    <row r="4" spans="1:5" ht="14.45" x14ac:dyDescent="0.35">
      <c r="A4">
        <v>615600</v>
      </c>
      <c r="B4" t="s">
        <v>1</v>
      </c>
      <c r="C4" s="11">
        <f>$C$2*Bilan!C3</f>
        <v>40.438950554994953</v>
      </c>
    </row>
    <row r="5" spans="1:5" ht="14.45" x14ac:dyDescent="0.35">
      <c r="A5">
        <v>616100</v>
      </c>
      <c r="B5" t="s">
        <v>2</v>
      </c>
      <c r="C5" s="11">
        <f>$C$2*Bilan!C4</f>
        <v>33.401513622603431</v>
      </c>
    </row>
    <row r="6" spans="1:5" ht="14.45" x14ac:dyDescent="0.35">
      <c r="A6">
        <v>622001</v>
      </c>
      <c r="B6" t="s">
        <v>5</v>
      </c>
      <c r="C6" s="11">
        <f>$C$2*Bilan!C5</f>
        <v>1170.0454086781028</v>
      </c>
    </row>
    <row r="7" spans="1:5" ht="14.45" x14ac:dyDescent="0.35">
      <c r="A7">
        <v>622002</v>
      </c>
      <c r="B7" t="s">
        <v>4</v>
      </c>
      <c r="C7" s="11">
        <f>$C$2*Bilan!C6</f>
        <v>380.98082744702322</v>
      </c>
    </row>
    <row r="8" spans="1:5" ht="14.45" x14ac:dyDescent="0.35">
      <c r="A8">
        <v>622003</v>
      </c>
      <c r="B8" t="s">
        <v>3</v>
      </c>
      <c r="C8" s="11">
        <f>$C$2*Bilan!C7</f>
        <v>247.22502522704337</v>
      </c>
    </row>
    <row r="9" spans="1:5" ht="14.45" x14ac:dyDescent="0.35">
      <c r="A9">
        <v>622700</v>
      </c>
      <c r="B9" t="s">
        <v>6</v>
      </c>
      <c r="C9" s="11">
        <f>$C$2*Bilan!C8</f>
        <v>58.342280524722504</v>
      </c>
    </row>
    <row r="10" spans="1:5" ht="14.45" x14ac:dyDescent="0.35">
      <c r="A10">
        <v>622800</v>
      </c>
      <c r="B10" t="s">
        <v>7</v>
      </c>
      <c r="C10" s="11">
        <f>$C$2*Bilan!C9</f>
        <v>211.9071644803229</v>
      </c>
    </row>
    <row r="11" spans="1:5" ht="14.45" x14ac:dyDescent="0.35">
      <c r="A11">
        <v>623700</v>
      </c>
      <c r="B11" t="s">
        <v>8</v>
      </c>
      <c r="C11" s="11">
        <f>$C$2*Bilan!C10</f>
        <v>6.3572149344096873</v>
      </c>
    </row>
    <row r="12" spans="1:5" ht="14.45" x14ac:dyDescent="0.35">
      <c r="A12">
        <v>627800</v>
      </c>
      <c r="B12" t="s">
        <v>9</v>
      </c>
      <c r="C12" s="11">
        <f>$C$2*Bilan!C11</f>
        <v>7.5064581231079712</v>
      </c>
    </row>
    <row r="13" spans="1:5" ht="14.45" x14ac:dyDescent="0.35">
      <c r="A13">
        <v>681120</v>
      </c>
      <c r="B13" t="s">
        <v>10</v>
      </c>
      <c r="C13" s="11">
        <f>$C$2*Bilan!C12</f>
        <v>4.5249243188698287</v>
      </c>
    </row>
    <row r="14" spans="1:5" ht="14.45" x14ac:dyDescent="0.35">
      <c r="A14">
        <v>651100</v>
      </c>
      <c r="B14" t="s">
        <v>11</v>
      </c>
      <c r="C14" s="11">
        <f>$C$2*Bilan!C13</f>
        <v>120.08072653884965</v>
      </c>
    </row>
    <row r="15" spans="1:5" x14ac:dyDescent="0.25">
      <c r="A15">
        <v>695000</v>
      </c>
      <c r="B15" t="s">
        <v>12</v>
      </c>
      <c r="C15" s="11">
        <f>$C$2*Bilan!C14</f>
        <v>15.610494450050453</v>
      </c>
      <c r="D15" s="11">
        <f>SUM(C3:C15)</f>
        <v>2305.1035317860747</v>
      </c>
      <c r="E15" s="11">
        <f>Répartition!D7</f>
        <v>2305.1035317860742</v>
      </c>
    </row>
    <row r="16" spans="1:5" x14ac:dyDescent="0.25">
      <c r="A16">
        <v>621400</v>
      </c>
      <c r="B16" t="s">
        <v>38</v>
      </c>
      <c r="C16" s="24">
        <f>Répartition!R14</f>
        <v>413.1674066599395</v>
      </c>
    </row>
    <row r="17" spans="1:3" ht="14.45" x14ac:dyDescent="0.35">
      <c r="A17">
        <v>604000</v>
      </c>
      <c r="B17" t="s">
        <v>14</v>
      </c>
      <c r="C17" s="1">
        <v>0</v>
      </c>
    </row>
    <row r="18" spans="1:3" ht="14.45" x14ac:dyDescent="0.35">
      <c r="B18" s="22" t="s">
        <v>37</v>
      </c>
      <c r="C18" s="23">
        <f>SUM(C3:C17)</f>
        <v>2718.270938446014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Bilan</vt:lpstr>
      <vt:lpstr>Récap</vt:lpstr>
      <vt:lpstr>Calcul répartition</vt:lpstr>
      <vt:lpstr>03</vt:lpstr>
      <vt:lpstr>04</vt:lpstr>
      <vt:lpstr>05</vt:lpstr>
      <vt:lpstr>06</vt:lpstr>
      <vt:lpstr>07</vt:lpstr>
      <vt:lpstr>08</vt:lpstr>
      <vt:lpstr>09</vt:lpstr>
      <vt:lpstr>10</vt:lpstr>
      <vt:lpstr>12</vt:lpstr>
      <vt:lpstr>13</vt:lpstr>
      <vt:lpstr>15</vt:lpstr>
      <vt:lpstr>16</vt:lpstr>
      <vt:lpstr>17</vt:lpstr>
      <vt:lpstr>Répartition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 BER</dc:creator>
  <cp:lastModifiedBy>CREPEAUX Pierre</cp:lastModifiedBy>
  <cp:lastPrinted>2019-10-09T11:57:21Z</cp:lastPrinted>
  <dcterms:created xsi:type="dcterms:W3CDTF">2019-10-07T12:53:38Z</dcterms:created>
  <dcterms:modified xsi:type="dcterms:W3CDTF">2019-11-06T09:54:12Z</dcterms:modified>
</cp:coreProperties>
</file>